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Z:\02 USUARIOS\L. MONDACA\MIS COMPARTIDAS\EDUCACIONAL\TARIFAS 2022\PLANILLAS 2022 PARA PUBLICAR\"/>
    </mc:Choice>
  </mc:AlternateContent>
  <xr:revisionPtr revIDLastSave="0" documentId="8_{B50E576B-7A55-41E8-BF24-A83CC7A4EDA6}" xr6:coauthVersionLast="46" xr6:coauthVersionMax="46" xr10:uidLastSave="{00000000-0000-0000-0000-000000000000}"/>
  <bookViews>
    <workbookView xWindow="-120" yWindow="-120" windowWidth="29040" windowHeight="15840" tabRatio="929" firstSheet="1" activeTab="10" xr2:uid="{00000000-000D-0000-FFFF-FFFF00000000}"/>
  </bookViews>
  <sheets>
    <sheet name="Instrucciones" sheetId="14" r:id="rId1"/>
    <sheet name="Índice Tablas" sheetId="11" r:id="rId2"/>
    <sheet name="A) Resumen Ingresos y Egresos" sheetId="2" r:id="rId3"/>
    <sheet name="B) Reajuste Tarifas y Ocupación" sheetId="7" r:id="rId4"/>
    <sheet name="C) Costos Directos" sheetId="3" r:id="rId5"/>
    <sheet name="D) Costos Indirectos" sheetId="13" r:id="rId6"/>
    <sheet name="E) Resumen Tarifado " sheetId="5" r:id="rId7"/>
    <sheet name="F) Remuneraciones" sheetId="12" r:id="rId8"/>
    <sheet name="G) Comparación Mercado" sheetId="1" r:id="rId9"/>
    <sheet name="H) Detalle Datos" sheetId="9" r:id="rId10"/>
    <sheet name="I) Proyección Mensual." sheetId="16" r:id="rId11"/>
  </sheets>
  <definedNames>
    <definedName name="__xlnm_Print_Area">'A) Resumen Ingresos y Egresos'!$A$1:$N$30</definedName>
    <definedName name="__xlnm_Print_Area_1">'C) Costos Directos'!$A$1:$H$38</definedName>
    <definedName name="__xlnm_Print_Area_2">'E) Resumen Tarifado '!$A$4:$G$12</definedName>
    <definedName name="__xlnm_Print_Titles">'A) Resumen Ingresos y Egresos'!$1:$20</definedName>
    <definedName name="__xlnm_Print_Titles_1">'C) Costos Directos'!$1:$11</definedName>
    <definedName name="__xlnm_Print_Titles_2">NA()</definedName>
    <definedName name="_xlnm.Print_Area" localSheetId="2">'A) Resumen Ingresos y Egresos'!$A$1:$N$30</definedName>
    <definedName name="_xlnm.Print_Area" localSheetId="4">'C) Costos Directos'!$A$1:$H$75</definedName>
    <definedName name="_xlnm.Print_Area" localSheetId="6">'E) Resumen Tarifado '!$A$4:$G$12</definedName>
    <definedName name="bienique1">'A) Resumen Ingresos y Egresos'!$A$8</definedName>
    <definedName name="Excel_BuiltIn_Print_Area" localSheetId="4">'C) Costos Directos'!$A$1:$H$38</definedName>
    <definedName name="Excel_BuiltIn_Print_Area_1_1">NA()</definedName>
    <definedName name="Excel_BuiltIn_Print_Area_4_1">NA()</definedName>
    <definedName name="Excel_BuiltIn_Print_Area_5_1">NA()</definedName>
    <definedName name="Excel_BuiltIn_Print_Titles_4">NA()</definedName>
    <definedName name="Excel_BuiltIn_Print_Titles_5">NA()</definedName>
    <definedName name="_xlnm.Print_Titles" localSheetId="2">'A) Resumen Ingresos y Egresos'!$1:$20</definedName>
    <definedName name="_xlnm.Print_Titles" localSheetId="4">'C) Costos Directos'!$1:$11</definedName>
  </definedNames>
  <calcPr calcId="181029"/>
</workbook>
</file>

<file path=xl/calcChain.xml><?xml version="1.0" encoding="utf-8"?>
<calcChain xmlns="http://schemas.openxmlformats.org/spreadsheetml/2006/main">
  <c r="D97" i="3" l="1"/>
  <c r="D123" i="3"/>
  <c r="D48" i="3"/>
  <c r="D25" i="3"/>
  <c r="M23" i="16" l="1"/>
  <c r="J23" i="16"/>
  <c r="B23" i="16"/>
  <c r="C22" i="16"/>
  <c r="D22" i="16"/>
  <c r="N22" i="16" s="1"/>
  <c r="E22" i="16"/>
  <c r="F22" i="16"/>
  <c r="G22" i="16"/>
  <c r="H22" i="16"/>
  <c r="I22" i="16"/>
  <c r="J22" i="16"/>
  <c r="K22" i="16"/>
  <c r="L22" i="16"/>
  <c r="M22" i="16"/>
  <c r="B22" i="16"/>
  <c r="C18" i="16"/>
  <c r="D18" i="16"/>
  <c r="E18" i="16"/>
  <c r="F18" i="16"/>
  <c r="G18" i="16"/>
  <c r="H18" i="16"/>
  <c r="I18" i="16"/>
  <c r="J18" i="16"/>
  <c r="K18" i="16"/>
  <c r="L18" i="16"/>
  <c r="M18" i="16"/>
  <c r="B18" i="16"/>
  <c r="J11" i="16"/>
  <c r="B11" i="16"/>
  <c r="C10" i="16"/>
  <c r="F10" i="16"/>
  <c r="G10" i="16"/>
  <c r="J10" i="16"/>
  <c r="K10" i="16"/>
  <c r="B10" i="16"/>
  <c r="C6" i="16"/>
  <c r="D6" i="16"/>
  <c r="E6" i="16"/>
  <c r="F6" i="16"/>
  <c r="G6" i="16"/>
  <c r="H6" i="16"/>
  <c r="I6" i="16"/>
  <c r="J6" i="16"/>
  <c r="K6" i="16"/>
  <c r="L6" i="16"/>
  <c r="M6" i="16"/>
  <c r="B6" i="16"/>
  <c r="A20" i="16"/>
  <c r="A8" i="16"/>
  <c r="K12" i="12"/>
  <c r="K13" i="12"/>
  <c r="K14" i="12"/>
  <c r="K15" i="12"/>
  <c r="K16" i="12"/>
  <c r="K17" i="12"/>
  <c r="K18" i="12"/>
  <c r="K19" i="12"/>
  <c r="K20" i="12"/>
  <c r="K21" i="12"/>
  <c r="K22" i="12"/>
  <c r="K23" i="12"/>
  <c r="K24" i="12"/>
  <c r="K25" i="12"/>
  <c r="K26" i="12"/>
  <c r="K27" i="12"/>
  <c r="K28" i="12"/>
  <c r="K29" i="12"/>
  <c r="K30" i="12"/>
  <c r="H12" i="12"/>
  <c r="H13" i="12"/>
  <c r="H14" i="12"/>
  <c r="H15" i="12"/>
  <c r="H16" i="12"/>
  <c r="H17" i="12"/>
  <c r="H18" i="12"/>
  <c r="H19" i="12"/>
  <c r="H20" i="12"/>
  <c r="H21" i="12"/>
  <c r="H22" i="12"/>
  <c r="H23" i="12"/>
  <c r="H24" i="12"/>
  <c r="H25" i="12"/>
  <c r="H26" i="12"/>
  <c r="H27" i="12"/>
  <c r="H28" i="12"/>
  <c r="H29" i="12"/>
  <c r="H30" i="12"/>
  <c r="H11" i="12"/>
  <c r="E10" i="16" s="1"/>
  <c r="R15" i="5"/>
  <c r="R13" i="5"/>
  <c r="H28" i="7"/>
  <c r="H26" i="7"/>
  <c r="H25" i="7"/>
  <c r="H24" i="7"/>
  <c r="H23" i="7"/>
  <c r="B27" i="7"/>
  <c r="K11" i="12" l="1"/>
  <c r="I10" i="16"/>
  <c r="L10" i="16"/>
  <c r="H10" i="16"/>
  <c r="D10" i="16"/>
  <c r="M10" i="16"/>
  <c r="M11" i="16"/>
  <c r="L11" i="12"/>
  <c r="I28" i="7"/>
  <c r="I25" i="7"/>
  <c r="N11" i="16"/>
  <c r="N23" i="16"/>
  <c r="N10" i="16"/>
  <c r="F125" i="3" l="1"/>
  <c r="H17" i="16"/>
  <c r="L17" i="16"/>
  <c r="E17" i="16"/>
  <c r="I17" i="16"/>
  <c r="M17" i="16"/>
  <c r="F17" i="16"/>
  <c r="J17" i="16"/>
  <c r="D17" i="16"/>
  <c r="G17" i="16"/>
  <c r="K17" i="16"/>
  <c r="F61" i="3"/>
  <c r="E5" i="16"/>
  <c r="I5" i="16"/>
  <c r="M5" i="16"/>
  <c r="H5" i="16"/>
  <c r="F5" i="16"/>
  <c r="J5" i="16"/>
  <c r="D5" i="16"/>
  <c r="G5" i="16"/>
  <c r="K5" i="16"/>
  <c r="L5" i="16"/>
  <c r="M17" i="7"/>
  <c r="I17" i="7"/>
  <c r="J17" i="7"/>
  <c r="T15" i="5" s="1"/>
  <c r="K17" i="7"/>
  <c r="L17" i="7"/>
  <c r="O15" i="7"/>
  <c r="M15" i="7"/>
  <c r="I15" i="7"/>
  <c r="J15" i="7"/>
  <c r="T13" i="5" s="1"/>
  <c r="K15" i="7"/>
  <c r="L15" i="7"/>
  <c r="N17" i="7" l="1"/>
  <c r="S15" i="5"/>
  <c r="Q17" i="7"/>
  <c r="V15" i="5"/>
  <c r="P17" i="7"/>
  <c r="U15" i="5"/>
  <c r="N15" i="7"/>
  <c r="S13" i="5"/>
  <c r="Q15" i="7"/>
  <c r="V13" i="5"/>
  <c r="P15" i="7"/>
  <c r="U13" i="5"/>
  <c r="O17" i="7"/>
  <c r="L15" i="5" l="1"/>
  <c r="K15" i="5"/>
  <c r="J15" i="5"/>
  <c r="I15" i="5"/>
  <c r="H15" i="5"/>
  <c r="L13" i="5"/>
  <c r="K13" i="5"/>
  <c r="J13" i="5"/>
  <c r="I13" i="5"/>
  <c r="H13" i="5"/>
  <c r="J38" i="2" l="1"/>
  <c r="E38" i="2" s="1"/>
  <c r="K38" i="2"/>
  <c r="F38" i="2" s="1"/>
  <c r="L38" i="2"/>
  <c r="G38" i="2" s="1"/>
  <c r="M38" i="2"/>
  <c r="H38" i="2" s="1"/>
  <c r="I38" i="2"/>
  <c r="J35" i="2"/>
  <c r="K35" i="2"/>
  <c r="L35" i="2"/>
  <c r="M35" i="2"/>
  <c r="I35" i="2"/>
  <c r="J32" i="2"/>
  <c r="K32" i="2"/>
  <c r="L32" i="2"/>
  <c r="M32" i="2"/>
  <c r="S15" i="13" l="1"/>
  <c r="S16" i="13"/>
  <c r="B31" i="12"/>
  <c r="B23" i="12"/>
  <c r="G138" i="3"/>
  <c r="G137" i="3" s="1"/>
  <c r="D137" i="3"/>
  <c r="G136" i="3"/>
  <c r="G135" i="3"/>
  <c r="G134" i="3"/>
  <c r="G133" i="3"/>
  <c r="G132" i="3"/>
  <c r="G131" i="3"/>
  <c r="G130" i="3"/>
  <c r="G128" i="3"/>
  <c r="G127" i="3"/>
  <c r="G126" i="3"/>
  <c r="G125" i="3"/>
  <c r="H125" i="3" s="1"/>
  <c r="G124" i="3"/>
  <c r="G123" i="3"/>
  <c r="G122" i="3"/>
  <c r="G121" i="3"/>
  <c r="G119" i="3"/>
  <c r="G118" i="3"/>
  <c r="G117" i="3"/>
  <c r="G116" i="3"/>
  <c r="G115" i="3"/>
  <c r="G114" i="3"/>
  <c r="G113" i="3"/>
  <c r="G112" i="3"/>
  <c r="G110" i="3"/>
  <c r="G109" i="3" s="1"/>
  <c r="G108" i="3"/>
  <c r="G107" i="3"/>
  <c r="G106" i="3"/>
  <c r="G105" i="3"/>
  <c r="H105" i="3" s="1"/>
  <c r="G102" i="3"/>
  <c r="G101" i="3"/>
  <c r="G100" i="3"/>
  <c r="G99" i="3"/>
  <c r="G98" i="3"/>
  <c r="G97" i="3"/>
  <c r="G96" i="3"/>
  <c r="G95" i="3"/>
  <c r="G94" i="3"/>
  <c r="G93" i="3"/>
  <c r="G92" i="3"/>
  <c r="G91" i="3"/>
  <c r="G90" i="3"/>
  <c r="G89" i="3"/>
  <c r="G88" i="3"/>
  <c r="G87" i="3"/>
  <c r="G86" i="3"/>
  <c r="G85" i="3"/>
  <c r="H85" i="3" s="1"/>
  <c r="G84" i="3"/>
  <c r="H84" i="3" s="1"/>
  <c r="G83" i="3"/>
  <c r="H83" i="3" s="1"/>
  <c r="G81" i="3"/>
  <c r="H81" i="3" s="1"/>
  <c r="G80" i="3"/>
  <c r="H80" i="3" s="1"/>
  <c r="G79" i="3"/>
  <c r="H79" i="3" s="1"/>
  <c r="G78" i="3"/>
  <c r="G129" i="3" l="1"/>
  <c r="G77" i="3"/>
  <c r="G111" i="3"/>
  <c r="H138" i="3"/>
  <c r="H137" i="3" s="1"/>
  <c r="G104" i="3"/>
  <c r="G120" i="3"/>
  <c r="H106" i="3"/>
  <c r="G82" i="3"/>
  <c r="G76" i="3" s="1"/>
  <c r="G139" i="3" s="1"/>
  <c r="D39" i="2" l="1"/>
  <c r="J36" i="2"/>
  <c r="D36" i="2"/>
  <c r="M36" i="2"/>
  <c r="G35" i="2"/>
  <c r="G36" i="2" s="1"/>
  <c r="K36" i="2"/>
  <c r="F35" i="2"/>
  <c r="F36" i="2" s="1"/>
  <c r="E35" i="2"/>
  <c r="E36" i="2" s="1"/>
  <c r="D33" i="2"/>
  <c r="H35" i="2" l="1"/>
  <c r="H36" i="2" s="1"/>
  <c r="L36" i="2"/>
  <c r="N21" i="3"/>
  <c r="O21" i="3"/>
  <c r="D86" i="3" s="1"/>
  <c r="N22" i="3"/>
  <c r="D23" i="3" s="1"/>
  <c r="O22" i="3"/>
  <c r="D87" i="3" s="1"/>
  <c r="H87" i="3" s="1"/>
  <c r="N23" i="3"/>
  <c r="O23" i="3"/>
  <c r="D88" i="3" s="1"/>
  <c r="H88" i="3" s="1"/>
  <c r="N24" i="3"/>
  <c r="O24" i="3"/>
  <c r="D89" i="3" s="1"/>
  <c r="H89" i="3" s="1"/>
  <c r="N25" i="3"/>
  <c r="O25" i="3"/>
  <c r="D90" i="3" s="1"/>
  <c r="H90" i="3" s="1"/>
  <c r="N26" i="3"/>
  <c r="O26" i="3"/>
  <c r="D91" i="3" s="1"/>
  <c r="H91" i="3" s="1"/>
  <c r="N27" i="3"/>
  <c r="O27" i="3"/>
  <c r="D92" i="3" s="1"/>
  <c r="H92" i="3" s="1"/>
  <c r="N28" i="3"/>
  <c r="O28" i="3"/>
  <c r="D93" i="3" s="1"/>
  <c r="H93" i="3" s="1"/>
  <c r="N29" i="3"/>
  <c r="O29" i="3"/>
  <c r="D94" i="3" s="1"/>
  <c r="H94" i="3" s="1"/>
  <c r="N30" i="3"/>
  <c r="O30" i="3"/>
  <c r="D95" i="3" s="1"/>
  <c r="H95" i="3" s="1"/>
  <c r="N31" i="3"/>
  <c r="O31" i="3"/>
  <c r="D96" i="3" s="1"/>
  <c r="H96" i="3" s="1"/>
  <c r="N32" i="3"/>
  <c r="O32" i="3"/>
  <c r="H97" i="3" s="1"/>
  <c r="N33" i="3"/>
  <c r="D34" i="3" s="1"/>
  <c r="O33" i="3"/>
  <c r="D98" i="3" s="1"/>
  <c r="H98" i="3" s="1"/>
  <c r="N34" i="3"/>
  <c r="O34" i="3"/>
  <c r="D99" i="3" s="1"/>
  <c r="H99" i="3" s="1"/>
  <c r="N35" i="3"/>
  <c r="O35" i="3"/>
  <c r="D100" i="3" s="1"/>
  <c r="H100" i="3" s="1"/>
  <c r="N36" i="3"/>
  <c r="O36" i="3"/>
  <c r="D101" i="3" s="1"/>
  <c r="H101" i="3" s="1"/>
  <c r="N37" i="3"/>
  <c r="O37" i="3"/>
  <c r="D102" i="3" s="1"/>
  <c r="H102" i="3" s="1"/>
  <c r="N40" i="3"/>
  <c r="O40" i="3"/>
  <c r="D107" i="3" s="1"/>
  <c r="N41" i="3"/>
  <c r="O41" i="3"/>
  <c r="D108" i="3" s="1"/>
  <c r="H108" i="3" s="1"/>
  <c r="N43" i="3"/>
  <c r="D46" i="3" s="1"/>
  <c r="O43" i="3"/>
  <c r="D110" i="3" s="1"/>
  <c r="N45" i="3"/>
  <c r="O45" i="3"/>
  <c r="D112" i="3" s="1"/>
  <c r="N46" i="3"/>
  <c r="O46" i="3"/>
  <c r="D113" i="3" s="1"/>
  <c r="H113" i="3" s="1"/>
  <c r="N47" i="3"/>
  <c r="O47" i="3"/>
  <c r="D114" i="3" s="1"/>
  <c r="H114" i="3" s="1"/>
  <c r="N48" i="3"/>
  <c r="O48" i="3"/>
  <c r="D115" i="3" s="1"/>
  <c r="H115" i="3" s="1"/>
  <c r="N49" i="3"/>
  <c r="O49" i="3"/>
  <c r="D116" i="3" s="1"/>
  <c r="H116" i="3" s="1"/>
  <c r="N50" i="3"/>
  <c r="O50" i="3"/>
  <c r="D117" i="3" s="1"/>
  <c r="H117" i="3" s="1"/>
  <c r="N51" i="3"/>
  <c r="O51" i="3"/>
  <c r="D118" i="3" s="1"/>
  <c r="H118" i="3" s="1"/>
  <c r="N52" i="3"/>
  <c r="O52" i="3"/>
  <c r="D119" i="3" s="1"/>
  <c r="H119" i="3" s="1"/>
  <c r="N54" i="3"/>
  <c r="O54" i="3"/>
  <c r="D121" i="3" s="1"/>
  <c r="H121" i="3" s="1"/>
  <c r="N55" i="3"/>
  <c r="O55" i="3"/>
  <c r="D122" i="3" s="1"/>
  <c r="N56" i="3"/>
  <c r="O56" i="3"/>
  <c r="H123" i="3" s="1"/>
  <c r="N57" i="3"/>
  <c r="O57" i="3"/>
  <c r="D124" i="3" s="1"/>
  <c r="H124" i="3" s="1"/>
  <c r="N58" i="3"/>
  <c r="O58" i="3"/>
  <c r="D126" i="3" s="1"/>
  <c r="H126" i="3" s="1"/>
  <c r="N59" i="3"/>
  <c r="O59" i="3"/>
  <c r="D127" i="3" s="1"/>
  <c r="H127" i="3" s="1"/>
  <c r="N60" i="3"/>
  <c r="O60" i="3"/>
  <c r="D128" i="3" s="1"/>
  <c r="H128" i="3" s="1"/>
  <c r="N62" i="3"/>
  <c r="O62" i="3"/>
  <c r="D130" i="3" s="1"/>
  <c r="N63" i="3"/>
  <c r="O63" i="3"/>
  <c r="D131" i="3" s="1"/>
  <c r="H131" i="3" s="1"/>
  <c r="N64" i="3"/>
  <c r="O64" i="3"/>
  <c r="D132" i="3" s="1"/>
  <c r="H132" i="3" s="1"/>
  <c r="N65" i="3"/>
  <c r="O65" i="3"/>
  <c r="D133" i="3" s="1"/>
  <c r="H133" i="3" s="1"/>
  <c r="N66" i="3"/>
  <c r="O66" i="3"/>
  <c r="D134" i="3" s="1"/>
  <c r="H134" i="3" s="1"/>
  <c r="N67" i="3"/>
  <c r="O67" i="3"/>
  <c r="D135" i="3" s="1"/>
  <c r="H135" i="3" s="1"/>
  <c r="N68" i="3"/>
  <c r="O68" i="3"/>
  <c r="D136" i="3" s="1"/>
  <c r="H136" i="3" s="1"/>
  <c r="H112" i="3" l="1"/>
  <c r="H111" i="3" s="1"/>
  <c r="D111" i="3"/>
  <c r="H86" i="3"/>
  <c r="H82" i="3" s="1"/>
  <c r="D82" i="3"/>
  <c r="H130" i="3"/>
  <c r="H129" i="3" s="1"/>
  <c r="D129" i="3"/>
  <c r="D120" i="3"/>
  <c r="H122" i="3"/>
  <c r="H120" i="3" s="1"/>
  <c r="D109" i="3"/>
  <c r="H110" i="3"/>
  <c r="H109" i="3" s="1"/>
  <c r="H107" i="3"/>
  <c r="H104" i="3" s="1"/>
  <c r="D104" i="3"/>
  <c r="G21" i="1"/>
  <c r="G19" i="1"/>
  <c r="D201" i="3"/>
  <c r="D193" i="3"/>
  <c r="D184" i="3"/>
  <c r="D175" i="3"/>
  <c r="D173" i="3"/>
  <c r="D172" i="3"/>
  <c r="D171" i="3"/>
  <c r="A19" i="1"/>
  <c r="B19" i="1"/>
  <c r="Q19" i="1"/>
  <c r="B20" i="1"/>
  <c r="Q20" i="1"/>
  <c r="B21" i="1"/>
  <c r="C21" i="1"/>
  <c r="Q21" i="1"/>
  <c r="A13" i="5"/>
  <c r="B13" i="5"/>
  <c r="C13" i="5"/>
  <c r="M13" i="5" s="1"/>
  <c r="B14" i="5"/>
  <c r="B15" i="5"/>
  <c r="C15" i="5"/>
  <c r="M15" i="5" s="1"/>
  <c r="D67" i="3"/>
  <c r="D68" i="3"/>
  <c r="D69" i="3"/>
  <c r="D70" i="3"/>
  <c r="D72" i="3"/>
  <c r="D66" i="3"/>
  <c r="D63" i="3"/>
  <c r="D64" i="3"/>
  <c r="D62" i="3"/>
  <c r="D58" i="3"/>
  <c r="D59" i="3"/>
  <c r="D60" i="3"/>
  <c r="D57" i="3"/>
  <c r="D55" i="3"/>
  <c r="D54" i="3"/>
  <c r="D49" i="3"/>
  <c r="D50" i="3"/>
  <c r="D51" i="3"/>
  <c r="D52" i="3"/>
  <c r="D44" i="3"/>
  <c r="D43" i="3"/>
  <c r="D38" i="3"/>
  <c r="D36" i="3"/>
  <c r="D37" i="3"/>
  <c r="D35" i="3"/>
  <c r="D26" i="3"/>
  <c r="D27" i="3"/>
  <c r="D28" i="3"/>
  <c r="D29" i="3"/>
  <c r="D32" i="3"/>
  <c r="D33" i="3"/>
  <c r="D24" i="3"/>
  <c r="D22" i="3"/>
  <c r="D30" i="3"/>
  <c r="D31" i="3"/>
  <c r="D53" i="3"/>
  <c r="D71" i="3"/>
  <c r="F21" i="1"/>
  <c r="E21" i="1"/>
  <c r="D15" i="5"/>
  <c r="N15" i="5" s="1"/>
  <c r="F19" i="1"/>
  <c r="E13" i="5"/>
  <c r="O13" i="5" s="1"/>
  <c r="D13" i="5"/>
  <c r="N13" i="5" s="1"/>
  <c r="B34" i="2"/>
  <c r="B31" i="2"/>
  <c r="E32" i="2"/>
  <c r="F32" i="2"/>
  <c r="G32" i="2"/>
  <c r="H32" i="2"/>
  <c r="I32" i="2"/>
  <c r="I33" i="2" s="1"/>
  <c r="B37" i="2"/>
  <c r="A31" i="2"/>
  <c r="B26" i="7"/>
  <c r="B28" i="7"/>
  <c r="B23" i="7"/>
  <c r="A26" i="7"/>
  <c r="D40" i="3" l="1"/>
  <c r="H21" i="1"/>
  <c r="P40" i="2"/>
  <c r="G15" i="5"/>
  <c r="Q15" i="5" s="1"/>
  <c r="J21" i="1"/>
  <c r="D168" i="3"/>
  <c r="D167" i="3" s="1"/>
  <c r="F15" i="5"/>
  <c r="P15" i="5" s="1"/>
  <c r="D103" i="3"/>
  <c r="J138" i="3"/>
  <c r="H103" i="3"/>
  <c r="F13" i="5"/>
  <c r="P13" i="5" s="1"/>
  <c r="E19" i="1"/>
  <c r="J19" i="1" s="1"/>
  <c r="J20" i="1"/>
  <c r="D18" i="3"/>
  <c r="G13" i="5"/>
  <c r="Q13" i="5" s="1"/>
  <c r="D21" i="1"/>
  <c r="I21" i="1" s="1"/>
  <c r="K20" i="1"/>
  <c r="E15" i="5"/>
  <c r="O15" i="5" s="1"/>
  <c r="D19" i="1"/>
  <c r="I19" i="1" s="1"/>
  <c r="L23" i="12"/>
  <c r="D78" i="3" s="1"/>
  <c r="L21" i="1"/>
  <c r="L20" i="1"/>
  <c r="K21" i="1"/>
  <c r="H20" i="1"/>
  <c r="I20" i="1"/>
  <c r="K19" i="1"/>
  <c r="L19" i="1"/>
  <c r="D40" i="2"/>
  <c r="A23" i="7"/>
  <c r="J37" i="2"/>
  <c r="J31" i="2"/>
  <c r="J39" i="2" l="1"/>
  <c r="E37" i="2"/>
  <c r="E39" i="2" s="1"/>
  <c r="H78" i="3"/>
  <c r="H77" i="3" s="1"/>
  <c r="H76" i="3" s="1"/>
  <c r="H139" i="3" s="1"/>
  <c r="D77" i="3"/>
  <c r="D76" i="3" s="1"/>
  <c r="D139" i="3" s="1"/>
  <c r="J33" i="2"/>
  <c r="E31" i="2"/>
  <c r="E33" i="2" s="1"/>
  <c r="E40" i="2" s="1"/>
  <c r="N36" i="2"/>
  <c r="I31" i="2"/>
  <c r="K31" i="2"/>
  <c r="L31" i="2"/>
  <c r="M31" i="2"/>
  <c r="M33" i="2" s="1"/>
  <c r="I36" i="2"/>
  <c r="L37" i="2"/>
  <c r="I37" i="2"/>
  <c r="I39" i="2" s="1"/>
  <c r="K37" i="2"/>
  <c r="M37" i="2"/>
  <c r="G202" i="3"/>
  <c r="G201" i="3" s="1"/>
  <c r="G200" i="3"/>
  <c r="H200" i="3" s="1"/>
  <c r="G199" i="3"/>
  <c r="H199" i="3" s="1"/>
  <c r="G198" i="3"/>
  <c r="H198" i="3" s="1"/>
  <c r="G197" i="3"/>
  <c r="H197" i="3" s="1"/>
  <c r="G196" i="3"/>
  <c r="H196" i="3" s="1"/>
  <c r="G195" i="3"/>
  <c r="H195" i="3" s="1"/>
  <c r="G194" i="3"/>
  <c r="G192" i="3"/>
  <c r="H192" i="3" s="1"/>
  <c r="G191" i="3"/>
  <c r="H191" i="3" s="1"/>
  <c r="G190" i="3"/>
  <c r="H190" i="3" s="1"/>
  <c r="G189" i="3"/>
  <c r="H189" i="3" s="1"/>
  <c r="G188" i="3"/>
  <c r="H188" i="3" s="1"/>
  <c r="G187" i="3"/>
  <c r="H187" i="3" s="1"/>
  <c r="G186" i="3"/>
  <c r="H186" i="3" s="1"/>
  <c r="G185" i="3"/>
  <c r="G183" i="3"/>
  <c r="H183" i="3" s="1"/>
  <c r="G182" i="3"/>
  <c r="H182" i="3" s="1"/>
  <c r="G181" i="3"/>
  <c r="H181" i="3" s="1"/>
  <c r="G180" i="3"/>
  <c r="H180" i="3" s="1"/>
  <c r="G179" i="3"/>
  <c r="H179" i="3" s="1"/>
  <c r="G178" i="3"/>
  <c r="H178" i="3" s="1"/>
  <c r="G177" i="3"/>
  <c r="H177" i="3" s="1"/>
  <c r="G176" i="3"/>
  <c r="H176" i="3" s="1"/>
  <c r="G174" i="3"/>
  <c r="G173" i="3" s="1"/>
  <c r="G172" i="3"/>
  <c r="H172" i="3" s="1"/>
  <c r="G171" i="3"/>
  <c r="H171" i="3" s="1"/>
  <c r="G170" i="3"/>
  <c r="H170" i="3" s="1"/>
  <c r="G169" i="3"/>
  <c r="H169" i="3" s="1"/>
  <c r="G166" i="3"/>
  <c r="H166" i="3" s="1"/>
  <c r="G165" i="3"/>
  <c r="H165" i="3" s="1"/>
  <c r="G164" i="3"/>
  <c r="H164" i="3" s="1"/>
  <c r="G163" i="3"/>
  <c r="H163" i="3" s="1"/>
  <c r="G162" i="3"/>
  <c r="H162" i="3" s="1"/>
  <c r="G161" i="3"/>
  <c r="H161" i="3" s="1"/>
  <c r="G160" i="3"/>
  <c r="H160" i="3" s="1"/>
  <c r="G159" i="3"/>
  <c r="H159" i="3" s="1"/>
  <c r="G158" i="3"/>
  <c r="H158" i="3" s="1"/>
  <c r="G157" i="3"/>
  <c r="H157" i="3" s="1"/>
  <c r="G156" i="3"/>
  <c r="H156" i="3" s="1"/>
  <c r="G155" i="3"/>
  <c r="H155" i="3" s="1"/>
  <c r="G154" i="3"/>
  <c r="H154" i="3" s="1"/>
  <c r="G153" i="3"/>
  <c r="H153" i="3" s="1"/>
  <c r="G152" i="3"/>
  <c r="H152" i="3" s="1"/>
  <c r="G151" i="3"/>
  <c r="H151" i="3" s="1"/>
  <c r="G150" i="3"/>
  <c r="H150" i="3" s="1"/>
  <c r="G149" i="3"/>
  <c r="H149" i="3" s="1"/>
  <c r="G148" i="3"/>
  <c r="H148" i="3" s="1"/>
  <c r="G147" i="3"/>
  <c r="D146" i="3"/>
  <c r="G145" i="3"/>
  <c r="H145" i="3" s="1"/>
  <c r="G144" i="3"/>
  <c r="H144" i="3" s="1"/>
  <c r="G143" i="3"/>
  <c r="H143" i="3" s="1"/>
  <c r="G142" i="3"/>
  <c r="G74" i="3"/>
  <c r="G73" i="3" s="1"/>
  <c r="D73" i="3"/>
  <c r="G72" i="3"/>
  <c r="H72" i="3" s="1"/>
  <c r="G71" i="3"/>
  <c r="H71" i="3" s="1"/>
  <c r="G70" i="3"/>
  <c r="H70" i="3" s="1"/>
  <c r="G69" i="3"/>
  <c r="H69" i="3" s="1"/>
  <c r="G68" i="3"/>
  <c r="H68" i="3" s="1"/>
  <c r="G67" i="3"/>
  <c r="H67" i="3" s="1"/>
  <c r="G66" i="3"/>
  <c r="D65" i="3"/>
  <c r="G64" i="3"/>
  <c r="H64" i="3" s="1"/>
  <c r="G63" i="3"/>
  <c r="H63" i="3" s="1"/>
  <c r="G62" i="3"/>
  <c r="H62" i="3" s="1"/>
  <c r="G61" i="3"/>
  <c r="H61" i="3" s="1"/>
  <c r="G60" i="3"/>
  <c r="H60" i="3" s="1"/>
  <c r="G59" i="3"/>
  <c r="H59" i="3" s="1"/>
  <c r="G58" i="3"/>
  <c r="H58" i="3" s="1"/>
  <c r="G57" i="3"/>
  <c r="D56" i="3"/>
  <c r="G55" i="3"/>
  <c r="H55" i="3" s="1"/>
  <c r="G54" i="3"/>
  <c r="H54" i="3" s="1"/>
  <c r="G53" i="3"/>
  <c r="H53" i="3" s="1"/>
  <c r="G52" i="3"/>
  <c r="H52" i="3" s="1"/>
  <c r="G51" i="3"/>
  <c r="H51" i="3" s="1"/>
  <c r="G50" i="3"/>
  <c r="H50" i="3" s="1"/>
  <c r="G49" i="3"/>
  <c r="H49" i="3" s="1"/>
  <c r="G48" i="3"/>
  <c r="H48" i="3" s="1"/>
  <c r="D47" i="3"/>
  <c r="G46" i="3"/>
  <c r="G45" i="3" s="1"/>
  <c r="D45" i="3"/>
  <c r="G44" i="3"/>
  <c r="H44" i="3" s="1"/>
  <c r="G43" i="3"/>
  <c r="H43" i="3" s="1"/>
  <c r="G42" i="3"/>
  <c r="H42" i="3" s="1"/>
  <c r="G41" i="3"/>
  <c r="G38" i="3"/>
  <c r="H38" i="3" s="1"/>
  <c r="G37" i="3"/>
  <c r="H37" i="3" s="1"/>
  <c r="G36" i="3"/>
  <c r="H36" i="3" s="1"/>
  <c r="G35" i="3"/>
  <c r="H35" i="3" s="1"/>
  <c r="G34" i="3"/>
  <c r="H34" i="3" s="1"/>
  <c r="G33" i="3"/>
  <c r="H33" i="3" s="1"/>
  <c r="G32" i="3"/>
  <c r="H32" i="3" s="1"/>
  <c r="G31" i="3"/>
  <c r="H31" i="3" s="1"/>
  <c r="G30" i="3"/>
  <c r="H30" i="3" s="1"/>
  <c r="G29" i="3"/>
  <c r="H29" i="3" s="1"/>
  <c r="G28" i="3"/>
  <c r="H28" i="3" s="1"/>
  <c r="G27" i="3"/>
  <c r="H27" i="3" s="1"/>
  <c r="G26" i="3"/>
  <c r="H26" i="3" s="1"/>
  <c r="G25" i="3"/>
  <c r="H25" i="3" s="1"/>
  <c r="G24" i="3"/>
  <c r="H24" i="3" s="1"/>
  <c r="G23" i="3"/>
  <c r="H23" i="3" s="1"/>
  <c r="G22" i="3"/>
  <c r="H22" i="3" s="1"/>
  <c r="G21" i="3"/>
  <c r="H21" i="3" s="1"/>
  <c r="G20" i="3"/>
  <c r="H20" i="3" s="1"/>
  <c r="G19" i="3"/>
  <c r="G17" i="3"/>
  <c r="H17" i="3" s="1"/>
  <c r="G16" i="3"/>
  <c r="H16" i="3" s="1"/>
  <c r="G15" i="3"/>
  <c r="H15" i="3" s="1"/>
  <c r="G14" i="3"/>
  <c r="J139" i="3" l="1"/>
  <c r="C24" i="16"/>
  <c r="G24" i="16"/>
  <c r="K24" i="16"/>
  <c r="D24" i="16"/>
  <c r="H24" i="16"/>
  <c r="L24" i="16"/>
  <c r="E24" i="16"/>
  <c r="I24" i="16"/>
  <c r="M24" i="16"/>
  <c r="F24" i="16"/>
  <c r="J24" i="16"/>
  <c r="B24" i="16"/>
  <c r="J40" i="2"/>
  <c r="L39" i="2"/>
  <c r="G37" i="2"/>
  <c r="G39" i="2" s="1"/>
  <c r="M39" i="2"/>
  <c r="H37" i="2"/>
  <c r="K39" i="2"/>
  <c r="F37" i="2"/>
  <c r="F39" i="2" s="1"/>
  <c r="L33" i="2"/>
  <c r="G31" i="2"/>
  <c r="G33" i="2" s="1"/>
  <c r="K33" i="2"/>
  <c r="F31" i="2"/>
  <c r="F33" i="2" s="1"/>
  <c r="F40" i="2" s="1"/>
  <c r="G13" i="3"/>
  <c r="G18" i="3"/>
  <c r="H41" i="3"/>
  <c r="H40" i="3" s="1"/>
  <c r="G40" i="3"/>
  <c r="D39" i="3"/>
  <c r="I40" i="2"/>
  <c r="H31" i="2"/>
  <c r="H33" i="2" s="1"/>
  <c r="G193" i="3"/>
  <c r="G141" i="3"/>
  <c r="G168" i="3"/>
  <c r="G175" i="3"/>
  <c r="G146" i="3"/>
  <c r="G56" i="3"/>
  <c r="G65" i="3"/>
  <c r="G184" i="3"/>
  <c r="O36" i="2"/>
  <c r="D142" i="3"/>
  <c r="H142" i="3" s="1"/>
  <c r="H141" i="3" s="1"/>
  <c r="H168" i="3"/>
  <c r="H175" i="3"/>
  <c r="H194" i="3"/>
  <c r="H193" i="3" s="1"/>
  <c r="H147" i="3"/>
  <c r="H146" i="3" s="1"/>
  <c r="H174" i="3"/>
  <c r="H173" i="3" s="1"/>
  <c r="H185" i="3"/>
  <c r="H184" i="3" s="1"/>
  <c r="H202" i="3"/>
  <c r="H201" i="3" s="1"/>
  <c r="H47" i="3"/>
  <c r="G47" i="3"/>
  <c r="H66" i="3"/>
  <c r="H19" i="3"/>
  <c r="H18" i="3" s="1"/>
  <c r="H46" i="3"/>
  <c r="H45" i="3" s="1"/>
  <c r="H57" i="3"/>
  <c r="H56" i="3" s="1"/>
  <c r="H74" i="3"/>
  <c r="H73" i="3" s="1"/>
  <c r="N24" i="16" l="1"/>
  <c r="K40" i="2"/>
  <c r="D141" i="3"/>
  <c r="D140" i="3" s="1"/>
  <c r="D203" i="3" s="1"/>
  <c r="O39" i="2"/>
  <c r="L40" i="2"/>
  <c r="H39" i="2"/>
  <c r="N39" i="2" s="1"/>
  <c r="J74" i="3"/>
  <c r="F10" i="2"/>
  <c r="Q36" i="2"/>
  <c r="M40" i="2"/>
  <c r="J202" i="3"/>
  <c r="G167" i="3"/>
  <c r="G12" i="3"/>
  <c r="H140" i="3"/>
  <c r="G140" i="3"/>
  <c r="G40" i="2"/>
  <c r="N33" i="2"/>
  <c r="O33" i="2"/>
  <c r="H65" i="3"/>
  <c r="H39" i="3" s="1"/>
  <c r="H167" i="3"/>
  <c r="Q39" i="2" l="1"/>
  <c r="H40" i="2"/>
  <c r="G203" i="3"/>
  <c r="J206" i="3"/>
  <c r="O40" i="2"/>
  <c r="C10" i="2"/>
  <c r="N40" i="2"/>
  <c r="B10" i="2"/>
  <c r="G75" i="3"/>
  <c r="H203" i="3"/>
  <c r="J203" i="3" s="1"/>
  <c r="Q33" i="2"/>
  <c r="F21" i="16" l="1"/>
  <c r="F25" i="16" s="1"/>
  <c r="J21" i="16"/>
  <c r="J25" i="16" s="1"/>
  <c r="B21" i="16"/>
  <c r="C21" i="16"/>
  <c r="C25" i="16" s="1"/>
  <c r="G21" i="16"/>
  <c r="G25" i="16" s="1"/>
  <c r="K21" i="16"/>
  <c r="K25" i="16" s="1"/>
  <c r="D21" i="16"/>
  <c r="D25" i="16" s="1"/>
  <c r="H21" i="16"/>
  <c r="H25" i="16" s="1"/>
  <c r="L21" i="16"/>
  <c r="L25" i="16" s="1"/>
  <c r="E21" i="16"/>
  <c r="E25" i="16" s="1"/>
  <c r="I21" i="16"/>
  <c r="I25" i="16" s="1"/>
  <c r="M21" i="16"/>
  <c r="M25" i="16" s="1"/>
  <c r="Q40" i="2"/>
  <c r="E10" i="2"/>
  <c r="N21" i="16" l="1"/>
  <c r="N25" i="16" s="1"/>
  <c r="B25" i="16"/>
  <c r="E204" i="3"/>
  <c r="F204" i="3"/>
  <c r="G204" i="3"/>
  <c r="J25" i="2" l="1"/>
  <c r="K25" i="2"/>
  <c r="L25" i="2"/>
  <c r="M25" i="2"/>
  <c r="I25" i="2"/>
  <c r="Q17" i="1"/>
  <c r="B17" i="1"/>
  <c r="R11" i="5"/>
  <c r="H11" i="5"/>
  <c r="I11" i="5"/>
  <c r="J11" i="5"/>
  <c r="K11" i="5"/>
  <c r="L11" i="5"/>
  <c r="B11" i="5"/>
  <c r="P24" i="2"/>
  <c r="M13" i="7"/>
  <c r="C11" i="5" s="1"/>
  <c r="M11" i="5" s="1"/>
  <c r="L13" i="7"/>
  <c r="Q13" i="7" s="1"/>
  <c r="M24" i="2" s="1"/>
  <c r="K13" i="7"/>
  <c r="P13" i="7" s="1"/>
  <c r="L24" i="2" s="1"/>
  <c r="J13" i="7"/>
  <c r="O13" i="7" s="1"/>
  <c r="E11" i="5" s="1"/>
  <c r="O11" i="5" s="1"/>
  <c r="I13" i="7"/>
  <c r="N13" i="7" l="1"/>
  <c r="D17" i="1" s="1"/>
  <c r="I17" i="1" s="1"/>
  <c r="U11" i="5"/>
  <c r="I24" i="2"/>
  <c r="T11" i="5"/>
  <c r="E17" i="1"/>
  <c r="J17" i="1" s="1"/>
  <c r="K24" i="2"/>
  <c r="S11" i="5"/>
  <c r="C17" i="1"/>
  <c r="H17" i="1" s="1"/>
  <c r="V11" i="5"/>
  <c r="G11" i="5"/>
  <c r="Q11" i="5" s="1"/>
  <c r="G17" i="1"/>
  <c r="L17" i="1" s="1"/>
  <c r="F11" i="5"/>
  <c r="P11" i="5" s="1"/>
  <c r="F17" i="1"/>
  <c r="K17" i="1" s="1"/>
  <c r="B24" i="7"/>
  <c r="B25" i="7"/>
  <c r="D11" i="5" l="1"/>
  <c r="N11" i="5" s="1"/>
  <c r="J24" i="2"/>
  <c r="E24" i="2" s="1"/>
  <c r="P26" i="2"/>
  <c r="M26" i="2"/>
  <c r="K26" i="2"/>
  <c r="I26" i="2"/>
  <c r="L26" i="2"/>
  <c r="G25" i="2"/>
  <c r="E25" i="2"/>
  <c r="H24" i="2"/>
  <c r="F24" i="2"/>
  <c r="D24" i="2"/>
  <c r="E26" i="2" l="1"/>
  <c r="J26" i="2"/>
  <c r="O26" i="2" s="1"/>
  <c r="G24" i="2"/>
  <c r="G26" i="2" s="1"/>
  <c r="F25" i="2"/>
  <c r="F26" i="2" s="1"/>
  <c r="D25" i="2"/>
  <c r="D26" i="2" s="1"/>
  <c r="H25" i="2"/>
  <c r="H26" i="2" s="1"/>
  <c r="N26" i="2" l="1"/>
  <c r="Q26" i="2" s="1"/>
  <c r="I12" i="7" l="1"/>
  <c r="N12" i="7" s="1"/>
  <c r="M12" i="7" l="1"/>
  <c r="S17" i="13"/>
  <c r="S18" i="13"/>
  <c r="S19" i="13"/>
  <c r="S20" i="13"/>
  <c r="S21" i="13"/>
  <c r="S22" i="13"/>
  <c r="S23" i="13"/>
  <c r="S24" i="13"/>
  <c r="S25" i="13"/>
  <c r="S26" i="13"/>
  <c r="S27" i="13"/>
  <c r="S28" i="13"/>
  <c r="S29" i="13"/>
  <c r="S30" i="13"/>
  <c r="S31" i="13"/>
  <c r="S32" i="13"/>
  <c r="S33" i="13"/>
  <c r="S34" i="13"/>
  <c r="S35" i="13"/>
  <c r="S36" i="13"/>
  <c r="S37" i="13"/>
  <c r="S38" i="13"/>
  <c r="S39" i="13"/>
  <c r="S40" i="13"/>
  <c r="S41" i="13"/>
  <c r="S42" i="13"/>
  <c r="S43" i="13"/>
  <c r="S44" i="13"/>
  <c r="S45" i="13"/>
  <c r="S46" i="13"/>
  <c r="S47" i="13"/>
  <c r="S48" i="13"/>
  <c r="S49" i="13"/>
  <c r="S50" i="13"/>
  <c r="S51" i="13"/>
  <c r="S52" i="13"/>
  <c r="S53" i="13"/>
  <c r="S54" i="13"/>
  <c r="S55" i="13"/>
  <c r="S56" i="13"/>
  <c r="S57" i="13"/>
  <c r="S58" i="13"/>
  <c r="S59" i="13"/>
  <c r="S60" i="13"/>
  <c r="S61" i="13"/>
  <c r="J48" i="13"/>
  <c r="K48" i="13" s="1"/>
  <c r="J47" i="13"/>
  <c r="K47" i="13" s="1"/>
  <c r="J46" i="13"/>
  <c r="K46" i="13" s="1"/>
  <c r="R46" i="13" s="1"/>
  <c r="J45" i="13"/>
  <c r="K45" i="13" s="1"/>
  <c r="J44" i="13"/>
  <c r="K44" i="13" s="1"/>
  <c r="J43" i="13"/>
  <c r="K43" i="13" s="1"/>
  <c r="J42" i="13"/>
  <c r="K42" i="13" s="1"/>
  <c r="R42" i="13" s="1"/>
  <c r="J41" i="13"/>
  <c r="K41" i="13" s="1"/>
  <c r="J53" i="13"/>
  <c r="K53" i="13" s="1"/>
  <c r="R53" i="13" s="1"/>
  <c r="J52" i="13"/>
  <c r="K52" i="13" s="1"/>
  <c r="J51" i="13"/>
  <c r="K51" i="13" s="1"/>
  <c r="J50" i="13"/>
  <c r="K50" i="13" s="1"/>
  <c r="R45" i="13" l="1"/>
  <c r="P45" i="13"/>
  <c r="N45" i="13"/>
  <c r="N48" i="13"/>
  <c r="R48" i="13"/>
  <c r="P48" i="13"/>
  <c r="P43" i="13"/>
  <c r="N43" i="13"/>
  <c r="R43" i="13"/>
  <c r="R41" i="13"/>
  <c r="P41" i="13"/>
  <c r="N41" i="13"/>
  <c r="N44" i="13"/>
  <c r="R44" i="13"/>
  <c r="P44" i="13"/>
  <c r="P47" i="13"/>
  <c r="N47" i="13"/>
  <c r="R47" i="13"/>
  <c r="N42" i="13"/>
  <c r="N46" i="13"/>
  <c r="P42" i="13"/>
  <c r="P46" i="13"/>
  <c r="N51" i="13"/>
  <c r="R51" i="13"/>
  <c r="P51" i="13"/>
  <c r="R52" i="13"/>
  <c r="P52" i="13"/>
  <c r="N52" i="13"/>
  <c r="P50" i="13"/>
  <c r="N50" i="13"/>
  <c r="R50" i="13"/>
  <c r="N53" i="13"/>
  <c r="P53" i="13"/>
  <c r="Q16" i="1"/>
  <c r="R12" i="5"/>
  <c r="R10" i="5"/>
  <c r="H12" i="5"/>
  <c r="I12" i="5"/>
  <c r="J12" i="5"/>
  <c r="K12" i="5"/>
  <c r="L12" i="5"/>
  <c r="J10" i="5"/>
  <c r="K10" i="5"/>
  <c r="L10" i="5"/>
  <c r="W78" i="13"/>
  <c r="W70" i="13"/>
  <c r="W60" i="13"/>
  <c r="W49" i="13"/>
  <c r="W46" i="13"/>
  <c r="W41" i="13"/>
  <c r="W20" i="13"/>
  <c r="W16" i="13"/>
  <c r="J69" i="13"/>
  <c r="K69" i="13" s="1"/>
  <c r="J68" i="13"/>
  <c r="K68" i="13" s="1"/>
  <c r="J67" i="13"/>
  <c r="K67" i="13" s="1"/>
  <c r="J66" i="13"/>
  <c r="K66" i="13" s="1"/>
  <c r="J65" i="13"/>
  <c r="K65" i="13" s="1"/>
  <c r="J61" i="13"/>
  <c r="K61" i="13" s="1"/>
  <c r="J60" i="13"/>
  <c r="K60" i="13" s="1"/>
  <c r="J59" i="13"/>
  <c r="K59" i="13" s="1"/>
  <c r="J58" i="13"/>
  <c r="K58" i="13" s="1"/>
  <c r="J57" i="13"/>
  <c r="K57" i="13" s="1"/>
  <c r="J56" i="13"/>
  <c r="K56" i="13" s="1"/>
  <c r="J55" i="13"/>
  <c r="K55" i="13" s="1"/>
  <c r="J54" i="13"/>
  <c r="K54" i="13" s="1"/>
  <c r="J49" i="13"/>
  <c r="K49" i="13" s="1"/>
  <c r="P49" i="13" s="1"/>
  <c r="J40" i="13"/>
  <c r="K40" i="13" s="1"/>
  <c r="J39" i="13"/>
  <c r="K39" i="13" s="1"/>
  <c r="J38" i="13"/>
  <c r="K38" i="13" s="1"/>
  <c r="R38" i="13" s="1"/>
  <c r="J37" i="13"/>
  <c r="K37" i="13" s="1"/>
  <c r="J36" i="13"/>
  <c r="K36" i="13" s="1"/>
  <c r="J35" i="13"/>
  <c r="K35" i="13" s="1"/>
  <c r="J34" i="13"/>
  <c r="K34" i="13" s="1"/>
  <c r="J33" i="13"/>
  <c r="K33" i="13" s="1"/>
  <c r="J32" i="13"/>
  <c r="K32" i="13" s="1"/>
  <c r="J31" i="13"/>
  <c r="K31" i="13" s="1"/>
  <c r="J30" i="13"/>
  <c r="K30" i="13" s="1"/>
  <c r="J29" i="13"/>
  <c r="K29" i="13" s="1"/>
  <c r="J28" i="13"/>
  <c r="K28" i="13" s="1"/>
  <c r="J27" i="13"/>
  <c r="K27" i="13" s="1"/>
  <c r="J26" i="13"/>
  <c r="K26" i="13" s="1"/>
  <c r="J25" i="13"/>
  <c r="K25" i="13" s="1"/>
  <c r="J24" i="13"/>
  <c r="K24" i="13" s="1"/>
  <c r="J23" i="13"/>
  <c r="K23" i="13" s="1"/>
  <c r="J22" i="13"/>
  <c r="K22" i="13" s="1"/>
  <c r="J21" i="13"/>
  <c r="K21" i="13" s="1"/>
  <c r="J20" i="13"/>
  <c r="K20" i="13" s="1"/>
  <c r="J19" i="13"/>
  <c r="K19" i="13" s="1"/>
  <c r="J18" i="13"/>
  <c r="K18" i="13" s="1"/>
  <c r="J17" i="13"/>
  <c r="K17" i="13" s="1"/>
  <c r="J16" i="13"/>
  <c r="K16" i="13" s="1"/>
  <c r="J15" i="13"/>
  <c r="K15" i="13" s="1"/>
  <c r="E4" i="13"/>
  <c r="K70" i="13" l="1"/>
  <c r="K62" i="13"/>
  <c r="N15" i="13"/>
  <c r="W40" i="13"/>
  <c r="P15" i="13"/>
  <c r="W15" i="13"/>
  <c r="R34" i="13"/>
  <c r="P60" i="13"/>
  <c r="P61" i="13"/>
  <c r="N57" i="13"/>
  <c r="R61" i="13"/>
  <c r="P57" i="13"/>
  <c r="P56" i="13"/>
  <c r="N56" i="13"/>
  <c r="N28" i="13"/>
  <c r="P28" i="13"/>
  <c r="R19" i="13"/>
  <c r="P22" i="13"/>
  <c r="N25" i="13"/>
  <c r="N29" i="13"/>
  <c r="N37" i="13"/>
  <c r="R22" i="13"/>
  <c r="P25" i="13"/>
  <c r="P29" i="13"/>
  <c r="R33" i="13"/>
  <c r="R37" i="13"/>
  <c r="R57" i="13"/>
  <c r="R29" i="13"/>
  <c r="R15" i="13"/>
  <c r="R17" i="13"/>
  <c r="P17" i="13"/>
  <c r="N17" i="13"/>
  <c r="N18" i="13"/>
  <c r="P18" i="13"/>
  <c r="P55" i="13"/>
  <c r="N55" i="13"/>
  <c r="R55" i="13"/>
  <c r="R16" i="13"/>
  <c r="P16" i="13"/>
  <c r="N16" i="13"/>
  <c r="R18" i="13"/>
  <c r="P21" i="13"/>
  <c r="R21" i="13"/>
  <c r="N21" i="13"/>
  <c r="N26" i="13"/>
  <c r="P26" i="13"/>
  <c r="R26" i="13"/>
  <c r="N30" i="13"/>
  <c r="R30" i="13"/>
  <c r="P30" i="13"/>
  <c r="P31" i="13"/>
  <c r="R31" i="13"/>
  <c r="N31" i="13"/>
  <c r="P39" i="13"/>
  <c r="R39" i="13"/>
  <c r="N39" i="13"/>
  <c r="R40" i="13"/>
  <c r="P40" i="13"/>
  <c r="N40" i="13"/>
  <c r="N54" i="13"/>
  <c r="P54" i="13"/>
  <c r="R32" i="13"/>
  <c r="N32" i="13"/>
  <c r="P32" i="13"/>
  <c r="R54" i="13"/>
  <c r="P59" i="13"/>
  <c r="R59" i="13"/>
  <c r="N59" i="13"/>
  <c r="P27" i="13"/>
  <c r="N27" i="13"/>
  <c r="R27" i="13"/>
  <c r="R36" i="13"/>
  <c r="P36" i="13"/>
  <c r="N36" i="13"/>
  <c r="N58" i="13"/>
  <c r="R58" i="13"/>
  <c r="P58" i="13"/>
  <c r="R20" i="13"/>
  <c r="P20" i="13"/>
  <c r="P23" i="13"/>
  <c r="R24" i="13"/>
  <c r="P35" i="13"/>
  <c r="P19" i="13"/>
  <c r="N20" i="13"/>
  <c r="N23" i="13"/>
  <c r="N24" i="13"/>
  <c r="N33" i="13"/>
  <c r="N34" i="13"/>
  <c r="N35" i="13"/>
  <c r="N38" i="13"/>
  <c r="R49" i="13"/>
  <c r="N19" i="13"/>
  <c r="N22" i="13"/>
  <c r="R23" i="13"/>
  <c r="P24" i="13"/>
  <c r="R25" i="13"/>
  <c r="P33" i="13"/>
  <c r="P34" i="13"/>
  <c r="R35" i="13"/>
  <c r="P37" i="13"/>
  <c r="P38" i="13"/>
  <c r="N49" i="13"/>
  <c r="R60" i="13"/>
  <c r="R28" i="13"/>
  <c r="R56" i="13"/>
  <c r="N60" i="13"/>
  <c r="N61" i="13"/>
  <c r="I22" i="2"/>
  <c r="R62" i="13" l="1"/>
  <c r="P62" i="13"/>
  <c r="N62" i="13"/>
  <c r="W80" i="13"/>
  <c r="Q62" i="13" l="1"/>
  <c r="AD15" i="13" s="1"/>
  <c r="AK15" i="13" s="1"/>
  <c r="AL15" i="13" s="1"/>
  <c r="AE15" i="13"/>
  <c r="O62" i="13"/>
  <c r="AB15" i="13" s="1"/>
  <c r="AI15" i="13" s="1"/>
  <c r="AJ15" i="13" s="1"/>
  <c r="AC15" i="13"/>
  <c r="M62" i="13"/>
  <c r="Z15" i="13" s="1"/>
  <c r="AG15" i="13" s="1"/>
  <c r="AH15" i="13" s="1"/>
  <c r="AA15" i="13"/>
  <c r="M14" i="7"/>
  <c r="I21" i="2"/>
  <c r="AP15" i="13" l="1"/>
  <c r="AN15" i="13"/>
  <c r="AR15" i="13"/>
  <c r="C12" i="5"/>
  <c r="M12" i="5" s="1"/>
  <c r="C18" i="1"/>
  <c r="D16" i="1"/>
  <c r="I16" i="1" s="1"/>
  <c r="S10" i="5"/>
  <c r="L14" i="7"/>
  <c r="K14" i="7"/>
  <c r="J14" i="7"/>
  <c r="O14" i="7" s="1"/>
  <c r="I14" i="7"/>
  <c r="N14" i="7" s="1"/>
  <c r="L12" i="7"/>
  <c r="Q12" i="7" s="1"/>
  <c r="K12" i="7"/>
  <c r="P12" i="7" s="1"/>
  <c r="F16" i="1" l="1"/>
  <c r="K16" i="1" s="1"/>
  <c r="U10" i="5"/>
  <c r="G16" i="1"/>
  <c r="L16" i="1" s="1"/>
  <c r="V10" i="5"/>
  <c r="U12" i="5"/>
  <c r="P14" i="7"/>
  <c r="V12" i="5"/>
  <c r="Q14" i="7"/>
  <c r="S12" i="5"/>
  <c r="T12" i="5"/>
  <c r="P21" i="2"/>
  <c r="E12" i="5" l="1"/>
  <c r="O12" i="5" s="1"/>
  <c r="E18" i="1"/>
  <c r="G12" i="5"/>
  <c r="Q12" i="5" s="1"/>
  <c r="G18" i="1"/>
  <c r="D12" i="5"/>
  <c r="N12" i="5" s="1"/>
  <c r="D18" i="1"/>
  <c r="F12" i="5"/>
  <c r="P12" i="5" s="1"/>
  <c r="F18" i="1"/>
  <c r="L21" i="2"/>
  <c r="P27" i="2"/>
  <c r="P29" i="2" s="1"/>
  <c r="P23" i="2" l="1"/>
  <c r="P30" i="2" s="1"/>
  <c r="K28" i="2" l="1"/>
  <c r="F28" i="2" s="1"/>
  <c r="K22" i="2"/>
  <c r="F22" i="2" s="1"/>
  <c r="J12" i="7"/>
  <c r="O12" i="7" s="1"/>
  <c r="P41" i="2" l="1"/>
  <c r="B9" i="16"/>
  <c r="T10" i="5"/>
  <c r="K21" i="2"/>
  <c r="E16" i="1" l="1"/>
  <c r="J16" i="1" s="1"/>
  <c r="E10" i="5"/>
  <c r="O10" i="5" s="1"/>
  <c r="F21" i="2"/>
  <c r="F23" i="2" s="1"/>
  <c r="K23" i="2"/>
  <c r="K27" i="2" l="1"/>
  <c r="D9" i="2"/>
  <c r="D12" i="2" s="1"/>
  <c r="F27" i="2" l="1"/>
  <c r="F29" i="2" s="1"/>
  <c r="K29" i="2"/>
  <c r="E4" i="12"/>
  <c r="B11" i="12"/>
  <c r="K41" i="2" l="1"/>
  <c r="K30" i="2"/>
  <c r="F30" i="2"/>
  <c r="F41" i="2" s="1"/>
  <c r="D14" i="3"/>
  <c r="L37" i="12" l="1"/>
  <c r="C16" i="1"/>
  <c r="H16" i="1" s="1"/>
  <c r="D13" i="3" l="1"/>
  <c r="D12" i="3" s="1"/>
  <c r="H14" i="3"/>
  <c r="H13" i="3" s="1"/>
  <c r="H12" i="3" s="1"/>
  <c r="H75" i="3" s="1"/>
  <c r="J28" i="2"/>
  <c r="E28" i="2" s="1"/>
  <c r="L28" i="2"/>
  <c r="M28" i="2"/>
  <c r="I28" i="2"/>
  <c r="I27" i="2"/>
  <c r="D27" i="2" s="1"/>
  <c r="J22" i="2"/>
  <c r="E22" i="2" s="1"/>
  <c r="L22" i="2"/>
  <c r="G22" i="2" s="1"/>
  <c r="M22" i="2"/>
  <c r="D22" i="2"/>
  <c r="B27" i="2"/>
  <c r="B21" i="2"/>
  <c r="I10" i="5"/>
  <c r="H10" i="5"/>
  <c r="B12" i="5"/>
  <c r="B18" i="1"/>
  <c r="B16" i="1"/>
  <c r="M27" i="2"/>
  <c r="H27" i="2" s="1"/>
  <c r="M21" i="2"/>
  <c r="H21" i="2" s="1"/>
  <c r="D21" i="2"/>
  <c r="A16" i="1"/>
  <c r="C8" i="2"/>
  <c r="B8" i="2"/>
  <c r="E12" i="16" l="1"/>
  <c r="I12" i="16"/>
  <c r="M12" i="16"/>
  <c r="H12" i="16"/>
  <c r="F12" i="16"/>
  <c r="J12" i="16"/>
  <c r="D12" i="16"/>
  <c r="G12" i="16"/>
  <c r="K12" i="16"/>
  <c r="C12" i="16"/>
  <c r="L12" i="16"/>
  <c r="B12" i="16"/>
  <c r="J75" i="3"/>
  <c r="J207" i="3" s="1"/>
  <c r="H204" i="3"/>
  <c r="D23" i="2"/>
  <c r="H22" i="2"/>
  <c r="M23" i="2"/>
  <c r="D28" i="2"/>
  <c r="I29" i="2"/>
  <c r="H28" i="2"/>
  <c r="M29" i="2"/>
  <c r="G28" i="2"/>
  <c r="I23" i="2"/>
  <c r="I30" i="2" s="1"/>
  <c r="G21" i="2"/>
  <c r="L23" i="2"/>
  <c r="L27" i="2"/>
  <c r="L29" i="2" s="1"/>
  <c r="F10" i="5"/>
  <c r="P10" i="5" s="1"/>
  <c r="C10" i="5"/>
  <c r="M10" i="5" s="1"/>
  <c r="G10" i="5"/>
  <c r="Q10" i="5" s="1"/>
  <c r="M30" i="2" l="1"/>
  <c r="L30" i="2"/>
  <c r="N12" i="16"/>
  <c r="B13" i="16"/>
  <c r="M41" i="2"/>
  <c r="L41" i="2"/>
  <c r="I41" i="2"/>
  <c r="G27" i="2"/>
  <c r="J4" i="9" l="1"/>
  <c r="Q18" i="1" l="1"/>
  <c r="H18" i="1" l="1"/>
  <c r="I18" i="1"/>
  <c r="J18" i="1"/>
  <c r="K18" i="1"/>
  <c r="L18" i="1"/>
  <c r="G4" i="5"/>
  <c r="D4" i="1"/>
  <c r="B10" i="5" l="1"/>
  <c r="A10" i="5"/>
  <c r="A21" i="2" l="1"/>
  <c r="A9" i="2"/>
  <c r="A12" i="3"/>
  <c r="A9" i="5" l="1"/>
  <c r="B9" i="5"/>
  <c r="G23" i="2" l="1"/>
  <c r="H23" i="2"/>
  <c r="H30" i="2" s="1"/>
  <c r="G29" i="2"/>
  <c r="D29" i="2"/>
  <c r="D30" i="2" s="1"/>
  <c r="H29" i="2"/>
  <c r="G30" i="2" l="1"/>
  <c r="H41" i="2"/>
  <c r="G41" i="2"/>
  <c r="D41" i="2"/>
  <c r="F9" i="2" l="1"/>
  <c r="F12" i="2" s="1"/>
  <c r="G9" i="2" l="1"/>
  <c r="G10" i="2"/>
  <c r="J27" i="2"/>
  <c r="H10" i="2" l="1"/>
  <c r="H9" i="2"/>
  <c r="J29" i="2"/>
  <c r="E27" i="2"/>
  <c r="E29" i="2" s="1"/>
  <c r="H12" i="2" l="1"/>
  <c r="G12" i="2"/>
  <c r="N29" i="2"/>
  <c r="O29" i="2"/>
  <c r="L11" i="2" l="1"/>
  <c r="L10" i="2"/>
  <c r="L9" i="2"/>
  <c r="Q29" i="2"/>
  <c r="L12" i="2" l="1"/>
  <c r="D10" i="5"/>
  <c r="N10" i="5" s="1"/>
  <c r="J21" i="2"/>
  <c r="J23" i="2" s="1"/>
  <c r="J30" i="2" l="1"/>
  <c r="J41" i="2" s="1"/>
  <c r="E21" i="2"/>
  <c r="E23" i="2" s="1"/>
  <c r="O23" i="2"/>
  <c r="E30" i="2" l="1"/>
  <c r="E41" i="2" s="1"/>
  <c r="O30" i="2"/>
  <c r="N23" i="2"/>
  <c r="N30" i="2" s="1"/>
  <c r="C9" i="16" l="1"/>
  <c r="D9" i="16"/>
  <c r="D13" i="16" s="1"/>
  <c r="H9" i="16"/>
  <c r="H13" i="16" s="1"/>
  <c r="L9" i="16"/>
  <c r="L13" i="16" s="1"/>
  <c r="G9" i="16"/>
  <c r="G13" i="16" s="1"/>
  <c r="I9" i="16"/>
  <c r="I13" i="16" s="1"/>
  <c r="M9" i="16"/>
  <c r="M13" i="16" s="1"/>
  <c r="F9" i="16"/>
  <c r="F13" i="16" s="1"/>
  <c r="J9" i="16"/>
  <c r="J13" i="16" s="1"/>
  <c r="E9" i="16"/>
  <c r="E13" i="16" s="1"/>
  <c r="K9" i="16"/>
  <c r="K13" i="16" s="1"/>
  <c r="O41" i="2"/>
  <c r="N41" i="2"/>
  <c r="C9" i="2"/>
  <c r="C12" i="2" s="1"/>
  <c r="Q23" i="2"/>
  <c r="Q30" i="2" s="1"/>
  <c r="N9" i="16" l="1"/>
  <c r="N13" i="16" s="1"/>
  <c r="C13" i="16"/>
  <c r="I10" i="2"/>
  <c r="Q41" i="2"/>
  <c r="B9" i="2"/>
  <c r="E9" i="2" s="1"/>
  <c r="B12" i="2" l="1"/>
  <c r="E12" i="2"/>
  <c r="I9" i="2" l="1"/>
  <c r="I12" i="2" s="1"/>
  <c r="D75" i="3"/>
  <c r="D204" i="3" s="1"/>
</calcChain>
</file>

<file path=xl/sharedStrings.xml><?xml version="1.0" encoding="utf-8"?>
<sst xmlns="http://schemas.openxmlformats.org/spreadsheetml/2006/main" count="782" uniqueCount="280">
  <si>
    <t>REPARTICION:</t>
  </si>
  <si>
    <t xml:space="preserve">TOTAL </t>
  </si>
  <si>
    <t>Cálculo Ingreso</t>
  </si>
  <si>
    <t>Ocupación / Cargo</t>
  </si>
  <si>
    <t>Reajuste</t>
  </si>
  <si>
    <t>Prestación</t>
  </si>
  <si>
    <t>Total</t>
  </si>
  <si>
    <t>Meta Ocupación</t>
  </si>
  <si>
    <t>Total Prestaciones</t>
  </si>
  <si>
    <t>Ingreso anual</t>
  </si>
  <si>
    <t>Ingreso total anual</t>
  </si>
  <si>
    <t>COSTOS DE OPERACIÓN</t>
  </si>
  <si>
    <t>REMUNERACIONES DIRECTAS</t>
  </si>
  <si>
    <t>SUPLENCIAS Y REEMPLAZOS</t>
  </si>
  <si>
    <t>PERSONAL A TRATO Y TEMPORAL</t>
  </si>
  <si>
    <t>OTRAS REMUNERACIONES</t>
  </si>
  <si>
    <t>GASTO DE OPERACIÓN</t>
  </si>
  <si>
    <t>ALIMENTOS Y BEBIDAS</t>
  </si>
  <si>
    <t>TEXTILES Y ACABADOS TEXTILES</t>
  </si>
  <si>
    <t>COMBUSTIBLE LUBRIC P.VEHICULOS</t>
  </si>
  <si>
    <t>PARA CALEFACCION</t>
  </si>
  <si>
    <t>PRODUCTOS QUIMICOS</t>
  </si>
  <si>
    <t>MAT.P/MATEN.Y REPARACION</t>
  </si>
  <si>
    <t>EQUIPOS MENORES</t>
  </si>
  <si>
    <t>ELECTRICIDAD</t>
  </si>
  <si>
    <t>AGUA</t>
  </si>
  <si>
    <t>GAS</t>
  </si>
  <si>
    <t>TELEFONIA FIJA</t>
  </si>
  <si>
    <t>TELEFONIA CELULAR</t>
  </si>
  <si>
    <t>ACCESO A INTERNET</t>
  </si>
  <si>
    <t>SERVICIOS DE ASEO</t>
  </si>
  <si>
    <t>PASAJES, FLETES Y BODEGAJE</t>
  </si>
  <si>
    <t>SERVICIOS INFORMATICOS</t>
  </si>
  <si>
    <t>MAQUINAS Y EQUIPOS DE OFICINA</t>
  </si>
  <si>
    <t>GASTOS DE ADMINISTRACIÓN Y VENTAS</t>
  </si>
  <si>
    <t>GASTO EN PERSONAL</t>
  </si>
  <si>
    <t>% tiempo</t>
  </si>
  <si>
    <t>$ Costo</t>
  </si>
  <si>
    <t>VIATICOS PERSONAL COD.TRABAJO</t>
  </si>
  <si>
    <t>VESTUARIO ACC.Y PRENDAS DIVERS</t>
  </si>
  <si>
    <t>CALZADO</t>
  </si>
  <si>
    <t>CURSOS DE CAPACITACION</t>
  </si>
  <si>
    <t>CONSUMOS BÁSICOS</t>
  </si>
  <si>
    <t>ENLACES DE TELECOMUNICACIONES</t>
  </si>
  <si>
    <t>OTROS SERVICIOS BASICOS</t>
  </si>
  <si>
    <t>BIENES DE CONSUMO</t>
  </si>
  <si>
    <t>COMB.LUBR.DIRECTOS-INDIRECTOS</t>
  </si>
  <si>
    <t>MATERIALES DE OFICINA</t>
  </si>
  <si>
    <t>PROD.QUIMIC,FARMACEUTICOS IND.</t>
  </si>
  <si>
    <t>FERT.INSECT.FUNG.Y OTROS</t>
  </si>
  <si>
    <t>MAT.Y UTILES DE ASEO</t>
  </si>
  <si>
    <t>MENAJE OFICINA CASINO Y OTROS</t>
  </si>
  <si>
    <t>MOBILIARIO Y OTROS</t>
  </si>
  <si>
    <t>COSTO SERVICIO DESAYUNO</t>
  </si>
  <si>
    <t>COSTOS DE TEXT. VEST,O PRENDAS</t>
  </si>
  <si>
    <t>SERVICIOS GENERALES</t>
  </si>
  <si>
    <t>SERVICIO DE PUBLICIDAD</t>
  </si>
  <si>
    <t>SERVICIO DE IMPRESION</t>
  </si>
  <si>
    <t>SERVICIOS DE VIGILANCIA</t>
  </si>
  <si>
    <t>OTROS SERVICIOS GENERALES</t>
  </si>
  <si>
    <t>ARRIENDO DE TERRENOS</t>
  </si>
  <si>
    <t>ARRIENDO DE MOBILIARIO Y OTROS</t>
  </si>
  <si>
    <t>ARRIENDO DE MAQUINAS Y EQUIPOS</t>
  </si>
  <si>
    <t>OTROS ARRIENDOS</t>
  </si>
  <si>
    <t>SEGURO INMUEBLES</t>
  </si>
  <si>
    <t>MANTENCIÓN Y REPARACIÓN</t>
  </si>
  <si>
    <t>OTROS GASTOS</t>
  </si>
  <si>
    <t>Costo Unitario Promedio</t>
  </si>
  <si>
    <t>Cantidad</t>
  </si>
  <si>
    <t>ASISTENCIA RECREATIVA</t>
  </si>
  <si>
    <t>ASISTENCIA EDUCACIONAL</t>
  </si>
  <si>
    <t>ASISTENCIA COMERCIAL</t>
  </si>
  <si>
    <t>Institución</t>
  </si>
  <si>
    <t>Nombre</t>
  </si>
  <si>
    <t>Apellido</t>
  </si>
  <si>
    <t>Número de Cuenta</t>
  </si>
  <si>
    <t>ítem de Gasto (según Plan de Cuenta Institucional)</t>
  </si>
  <si>
    <t>Costos Fijos</t>
  </si>
  <si>
    <t>Costos Variables</t>
  </si>
  <si>
    <t>Costos Directos</t>
  </si>
  <si>
    <t>Costos Indirectos</t>
  </si>
  <si>
    <t>Centro de Costo</t>
  </si>
  <si>
    <t>Ingresos Totales</t>
  </si>
  <si>
    <t>INSTRUCCIONES</t>
  </si>
  <si>
    <t>ÍNDICE DE TABLAS</t>
  </si>
  <si>
    <t>Mensualidad</t>
  </si>
  <si>
    <t>Personal Servicio Activo Armada y otras FFAA</t>
  </si>
  <si>
    <t>En retiro</t>
  </si>
  <si>
    <t>Casos Especiales</t>
  </si>
  <si>
    <t>Ingreso por Matrícula</t>
  </si>
  <si>
    <t>Ingreso por Mensualidad</t>
  </si>
  <si>
    <t>Departamento de Informática</t>
  </si>
  <si>
    <t>Departamento de RR.HH.</t>
  </si>
  <si>
    <t>Departamento de Finanzas y Abastecimiento</t>
  </si>
  <si>
    <t>TOTAL GENERAL</t>
  </si>
  <si>
    <t>REMUNERACIONES TOTALES CÓDIGO DEL TRABAJO</t>
  </si>
  <si>
    <t>OTROS MATERIALES DE USO CONSUMO</t>
  </si>
  <si>
    <t>OTROS GASTOS IMPREVISTOS</t>
  </si>
  <si>
    <t>GASTOS MENORES (FOFI)</t>
  </si>
  <si>
    <t>MANT.Y REPAR. MOBILIARIO Y OTROS</t>
  </si>
  <si>
    <t>MANT.Y REPAR. DE EQUIPOS OFICINA</t>
  </si>
  <si>
    <t>MANT.Y REPAR. OTRAS MAQ. Y EQUIP.</t>
  </si>
  <si>
    <t>MANT.Y REPAR. EQUIPOS INFORMATICOS</t>
  </si>
  <si>
    <t>OTROS MANTEN. Y REPAR. MENORES</t>
  </si>
  <si>
    <t>SERVICIO DE MANTENCION JARDINES</t>
  </si>
  <si>
    <t>COSTO DIRECTO TOTAL</t>
  </si>
  <si>
    <t>Total Anual</t>
  </si>
  <si>
    <t>Costos Totales</t>
  </si>
  <si>
    <t>Reajuste propuesto</t>
  </si>
  <si>
    <t>COMPARACIÓN 1</t>
  </si>
  <si>
    <t>COMPARACIÓN 2</t>
  </si>
  <si>
    <t>% Distribución Costo Indirecto</t>
  </si>
  <si>
    <t>Excedentes</t>
  </si>
  <si>
    <t>Centro de Beneficio</t>
  </si>
  <si>
    <t>Costo Total Remuneraciones por Centro de Beneficio</t>
  </si>
  <si>
    <t>Total Bonos anual</t>
  </si>
  <si>
    <t>Total Aguinaldos anual</t>
  </si>
  <si>
    <t>Unidades de Apoyo Administrativo</t>
  </si>
  <si>
    <t>ADM. CENTRAL</t>
  </si>
  <si>
    <t>Otros</t>
  </si>
  <si>
    <t>APOYO ADM.</t>
  </si>
  <si>
    <t>Asistencia Educacional</t>
  </si>
  <si>
    <t xml:space="preserve">En esta hoja deberá incorporar toda la información, tablas y cálculos complementarios que permitan explicar y justificar sus proyecciones de ingresos y egresos, de acuerdo a los datos incorporados en las hojas anteriores.
</t>
  </si>
  <si>
    <t>(DEPTO./DELEG.)</t>
  </si>
  <si>
    <t>Reajuste en pesos ($)</t>
  </si>
  <si>
    <t>Reajuste en porcentaje (%)</t>
  </si>
  <si>
    <t>Ingreso por Escuela de Verano</t>
  </si>
  <si>
    <t>Media jornada</t>
  </si>
  <si>
    <t>Jardín Infantil ABC</t>
  </si>
  <si>
    <t>Jardín Infantil XYZ</t>
  </si>
  <si>
    <r>
      <t xml:space="preserve">Con el objeto de medir comparativamente el bienestar otorgado al personal de la Armada, es necesario recabar antecedentes comparativos que permitan cuantificar las alternativas de precios que ofrece el mercado </t>
    </r>
    <r>
      <rPr>
        <b/>
        <u/>
        <sz val="10"/>
        <rFont val="Arial"/>
        <family val="2"/>
      </rPr>
      <t>dentro de la misma comuna en la que se encuentran los Jardines Infantiles (J.I.) y Salas Cunas (S.C.)</t>
    </r>
    <r>
      <rPr>
        <sz val="10"/>
        <rFont val="Arial"/>
        <family val="2"/>
      </rPr>
      <t xml:space="preserve"> de su Repartición. Este cuadro comparativo debe ser completado con, </t>
    </r>
    <r>
      <rPr>
        <b/>
        <u/>
        <sz val="10"/>
        <rFont val="Arial"/>
        <family val="2"/>
      </rPr>
      <t>A LO MENOS</t>
    </r>
    <r>
      <rPr>
        <sz val="10"/>
        <rFont val="Arial"/>
        <family val="2"/>
      </rPr>
      <t xml:space="preserve">, dos instituciones públicas o privadas </t>
    </r>
    <r>
      <rPr>
        <b/>
        <u/>
        <sz val="10"/>
        <rFont val="Arial"/>
        <family val="2"/>
      </rPr>
      <t>puedan considerarse como las principales competencias directas</t>
    </r>
    <r>
      <rPr>
        <sz val="10"/>
        <rFont val="Arial"/>
        <family val="2"/>
      </rPr>
      <t xml:space="preserve"> y que otorguen </t>
    </r>
    <r>
      <rPr>
        <b/>
        <u/>
        <sz val="10"/>
        <rFont val="Arial"/>
        <family val="2"/>
      </rPr>
      <t>prestaciones de calidad igual o similar</t>
    </r>
    <r>
      <rPr>
        <sz val="10"/>
        <rFont val="Arial"/>
        <family val="2"/>
      </rPr>
      <t xml:space="preserve"> a las brindadas por las instalaciones de este Departamento/Delegación.</t>
    </r>
  </si>
  <si>
    <t>Precio promedio mercado (ppm)</t>
  </si>
  <si>
    <t>N.N.</t>
  </si>
  <si>
    <t>SERVICIO DE SUSCRIPCION</t>
  </si>
  <si>
    <t>EQUIPOS COMPUTACIONALES</t>
  </si>
  <si>
    <t>Total Meta Ocupación</t>
  </si>
  <si>
    <t>Jardines Infantiles</t>
  </si>
  <si>
    <t>Ej: Contador</t>
  </si>
  <si>
    <t xml:space="preserve">Ej. Ed. De Párvulos </t>
  </si>
  <si>
    <t>Ej: Técnicos</t>
  </si>
  <si>
    <t>Ej: Man. De Alimentos</t>
  </si>
  <si>
    <t>Ej: Aux.  De Aseo</t>
  </si>
  <si>
    <t>Ej: Encargado Informática</t>
  </si>
  <si>
    <t>Ej: Encargado RR.HH.</t>
  </si>
  <si>
    <t>PDI</t>
  </si>
  <si>
    <t>GENDARMERIA</t>
  </si>
  <si>
    <t>ÁREA APOYO A. EDUCACIONAL</t>
  </si>
  <si>
    <t>ADMINISTRACIÓN CENTRAL</t>
  </si>
  <si>
    <t>COSTO  TOTAL</t>
  </si>
  <si>
    <t>% Respecto a Precio Promedio Mercado</t>
  </si>
  <si>
    <t>Depto. / Del.</t>
  </si>
  <si>
    <t>Tiempo Total</t>
  </si>
  <si>
    <t>$ Costo Total</t>
  </si>
  <si>
    <t>$Costo Total</t>
  </si>
  <si>
    <t>TABLA 1: RESUMEN DE INGRESOS Y EGRESOS DE CENTROS DE BENEFICIOS</t>
  </si>
  <si>
    <t>TABLA 2: DETALLE DE INGRESOS POR PRESTACIÓN Y SEGMENTO</t>
  </si>
  <si>
    <t>TABLA 3: REAJUSTE DE TARIFAS POR PRESTACIÓN Y SEGMENTO</t>
  </si>
  <si>
    <t>TABLA 4: METAS DE OCUPACIÓN POR PRESTACIÓN Y SEGMENTO</t>
  </si>
  <si>
    <t>Depto./ Del.</t>
  </si>
  <si>
    <t>TABLA 5: COSTOS DIRECTOS DE CENTROS DE BENEFICIOS</t>
  </si>
  <si>
    <t>TABLA 6: REMUNERACIONES DEL PERSONAL LEY 18.712 ADMINISTRACION CENTRAL Y APOYO ADMINISTRATIVO ASISTENCIA EDUCACIONAL</t>
  </si>
  <si>
    <t>TABLA 7: DISTRIBUCION COSTOS REMUNERACIONES ADMINISTRACION CENTRAL Y APOYO ADMINISTRATIVO A. EDUCACIONAL</t>
  </si>
  <si>
    <t>TABLA 8: COSTOS DE OPERACION ADMINISTRACIÓN CENTRAL Y  APOYO ADMINISTRATIVO ASISTENCIA EDUCACIONAL</t>
  </si>
  <si>
    <t>TABLA 9: RESUMEN DISTRIBUCION COSTOS REMUNERACIONES ADMINISTRACION CENTRAL Y APOYO ADMINISTRATIVO A. EDUCACIONAL</t>
  </si>
  <si>
    <t>TABLA 10: RESUMEN DISTRIBUCION COSTOS OPERACIÓN ADMINISTRACION CENTRAL  Y APOYO ADMINISTRATIVO A. EDUCACIONAL</t>
  </si>
  <si>
    <t>TABLA 11: FINANCIAMIENTO ADM. CENTRAL  Y APOYO ADMINISTRATIVO 
(REMUNERACIONES + COSTO OPERACIÓN)</t>
  </si>
  <si>
    <t>TABLA 12: RESUMEN DE TARIFADO</t>
  </si>
  <si>
    <t>TABLA 13: REMUNERACIONES DEL PERSONAL LEY 18.712 DE CENTROS DE BENEFICIOS</t>
  </si>
  <si>
    <t>TABLA 14: COMPARACIÓN TARIFAS CON PRECIOS DE MERCADO</t>
  </si>
  <si>
    <t>A) Resumen Ingresos y Egresos</t>
  </si>
  <si>
    <t>B) Reajuste Tarifas y Ocupación</t>
  </si>
  <si>
    <t>C) Costos Directos</t>
  </si>
  <si>
    <t>D) Costos Indirectos</t>
  </si>
  <si>
    <t>E) Resumen Tarifado</t>
  </si>
  <si>
    <t>F) Remuneraciones</t>
  </si>
  <si>
    <t>G) Comparación Mercado</t>
  </si>
  <si>
    <t>H) Detalle Datos</t>
  </si>
  <si>
    <t>SERVICIOS DE VIGILANCIA /SEGURIDAD</t>
  </si>
  <si>
    <t>SUPLENCIAS Y REEMPLAZOS (EC  oPAC)</t>
  </si>
  <si>
    <t xml:space="preserve"> INDEMNIZACIÓN CÓDIGO DEL TRABAJO</t>
  </si>
  <si>
    <t>OTRAS REMUNERACIONES (ALUMNOS EN PRACTICA)</t>
  </si>
  <si>
    <t>ALIMENTOS Y BEBIDAS (PERSONAL)</t>
  </si>
  <si>
    <t>ALIMENTOS Y BEBIDAS (NIÑOS)</t>
  </si>
  <si>
    <t>ALIMENTOS Y BEBIDAS (ALUMNOS EN PRÁCTICA)</t>
  </si>
  <si>
    <t>TEXTILES Y ACABADOS TEXTILES (CORTINAJE ROLLER, SACOS DE DORMIR, COBERTORES, ETC.)</t>
  </si>
  <si>
    <t>PARA CALEFACCION (CALDERAS, ESTUFAS, ETC)</t>
  </si>
  <si>
    <t>TEXTOS Y OTROS MAT.ENSEÑANZA</t>
  </si>
  <si>
    <t>EQUIPOS MENORES (EQUIPAMIENTO)</t>
  </si>
  <si>
    <t>SERVICIO DE SUSCRIPCION (MATERIAL DE APOYO)</t>
  </si>
  <si>
    <t>GASTOS MENORES (FOFI) DIRECTIVA DGFA N°02-DC/0201/22 FECHA ENERO 2009</t>
  </si>
  <si>
    <t>MAQUINAS Y EQUIPOS DE OFICINA (ADQUISICION)</t>
  </si>
  <si>
    <t>VESTUARIO ACC.Y PRENDAS DIVERSAS</t>
  </si>
  <si>
    <t>CALZADO E PERSONAL DE COCINA</t>
  </si>
  <si>
    <t>COM.DE SERVICIO EN EL PAIS (VIATICO - 2 REUNIONES ANUALES DIRECTORA)</t>
  </si>
  <si>
    <t>EQUIPOS COMPUTACIONALES (CAMARAS DE VIGILANCIA)</t>
  </si>
  <si>
    <t>OTROS SERVICIOS GENERALES (FUMIGACIÓN)</t>
  </si>
  <si>
    <t>OTROS ARRIENDOS (BUSES)</t>
  </si>
  <si>
    <t>SEGURO PARVULOS</t>
  </si>
  <si>
    <t>OTROS SERVICIOS GENERALES (LAVANDERIIA)</t>
  </si>
  <si>
    <t>MANT.Y REPAR. OTRAS MAQ. Y EQUIP. (COCINA)</t>
  </si>
  <si>
    <t>OTROS MANTEN. Y REPAR. MENORES (GASFITERIA Y ELECTRICIDAD)</t>
  </si>
  <si>
    <t>A) RESUMEN DE INGRESOS Y EGRESOS</t>
  </si>
  <si>
    <t>B) REAJUSTE DE TARIFAS Y METAS DE OCUPACIÓN POR CENTRO DE BENEFICIO</t>
  </si>
  <si>
    <t>D) COSTOS INDIRECTOS ASISTENCIA EDUCACIONAL</t>
  </si>
  <si>
    <t>E) RESUMEN DE TARIFADO</t>
  </si>
  <si>
    <t>F) REMUNERACIONES DEL PERSONAL CÓDIGO DEL TRABAJO</t>
  </si>
  <si>
    <t>G) COMPARACIÓN TARIFAS CON PRECIOS DE MERCADO</t>
  </si>
  <si>
    <t>H) DETALLE DE DATOS COMPLEMENTARIOS</t>
  </si>
  <si>
    <t>ANEXO A</t>
  </si>
  <si>
    <t>ANEXO B</t>
  </si>
  <si>
    <t>ANEXO C</t>
  </si>
  <si>
    <t>ANEXO D</t>
  </si>
  <si>
    <t>ANEXO E</t>
  </si>
  <si>
    <t>ANEXO F</t>
  </si>
  <si>
    <t>ANEXO G</t>
  </si>
  <si>
    <t>Media jornada Extendida</t>
  </si>
  <si>
    <t>Jornada Completa</t>
  </si>
  <si>
    <t>TABLA 9: RESUMEN DISTRIBUCION COSTOS REMUNERACIONES ADMINISTRACION CENTRAL</t>
  </si>
  <si>
    <t xml:space="preserve">C) ESTIMACION DE COSTOS DIRECTOS </t>
  </si>
  <si>
    <t>PRODUCTOS QUIMICOS (EXTINTOR)</t>
  </si>
  <si>
    <t>PROD.QUIMIC,FARMACEUTICOS IND. (BOTIQUIN)</t>
  </si>
  <si>
    <t>OTROS MANTEN. Y REP.MENORES</t>
  </si>
  <si>
    <t>CUOTA DE PADRES</t>
  </si>
  <si>
    <t>AFL</t>
  </si>
  <si>
    <t>PAF</t>
  </si>
  <si>
    <t>TOTAL AFL</t>
  </si>
  <si>
    <t>TOTAL PAF</t>
  </si>
  <si>
    <t>Gasto Total Empresa</t>
  </si>
  <si>
    <t>Media Jornada</t>
  </si>
  <si>
    <t>Nocturna</t>
  </si>
  <si>
    <t>Diurna</t>
  </si>
  <si>
    <t>Mensualidad 2021</t>
  </si>
  <si>
    <t>TOTAL</t>
  </si>
  <si>
    <t>Sala Cuna ABC</t>
  </si>
  <si>
    <t>Jardín Infantil Pequeños Héroes</t>
  </si>
  <si>
    <t>Sala Cuna Pequeños Héroes</t>
  </si>
  <si>
    <t>JI (70%)</t>
  </si>
  <si>
    <t>SC (30%)</t>
  </si>
  <si>
    <t xml:space="preserve"> COSTOS DIRECTOS COMUNES  "JARDIN INFANTIL Y SALA CUNA PEQUEÑOS HÉROES"</t>
  </si>
  <si>
    <t>Sala Cuna Pequeños Héroes Diurna</t>
  </si>
  <si>
    <t>Sala Cuna Pequeños Héroes Nocturna</t>
  </si>
  <si>
    <t>SUPLENCIAS Y REEMPLAZOS (EC o PAC)</t>
  </si>
  <si>
    <t>CALZADO DE PERSONAL DE COCINA</t>
  </si>
  <si>
    <t>Matrícula 2022</t>
  </si>
  <si>
    <t>Mensualidad 2022</t>
  </si>
  <si>
    <t>Tarifa 2022</t>
  </si>
  <si>
    <t>Propuesta Mensualidad 2022</t>
  </si>
  <si>
    <t>Meta Ocupación niños 2022</t>
  </si>
  <si>
    <t>COSTO DIRECTO ESTIMADO 2022</t>
  </si>
  <si>
    <t>Costo Total por Servidor Reajustado 2022</t>
  </si>
  <si>
    <t>COSTO INDIRECTO ESTIMADO 2022</t>
  </si>
  <si>
    <t>REMUNERACIONES 2021</t>
  </si>
  <si>
    <t>Costo Total anual por Servidor 2021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</si>
  <si>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</si>
  <si>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</si>
  <si>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</si>
  <si>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</si>
  <si>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</si>
  <si>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</si>
  <si>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</si>
  <si>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</si>
  <si>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</si>
  <si>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</si>
  <si>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</si>
  <si>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</si>
  <si>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INGRESOS DE OPERACION</t>
  </si>
  <si>
    <t>REMUNERACIONES COD.DEL TRABAJO</t>
  </si>
  <si>
    <t>BONOS CÓDIGO DEL TRABAJO</t>
  </si>
  <si>
    <t>COSTOS  DE OPERACION</t>
  </si>
  <si>
    <t>i) Proyección Mensual</t>
  </si>
  <si>
    <t>TABLA N°15: PROYECCIÓN MENSUAL</t>
  </si>
  <si>
    <t>MATRICULA</t>
  </si>
  <si>
    <t>PERSONAL</t>
  </si>
  <si>
    <t>ACUMULADO A DICIEMBRE</t>
  </si>
  <si>
    <t>RESULTADO OPERACIONAL</t>
  </si>
  <si>
    <t>Gasto Total Empresa
2021</t>
  </si>
  <si>
    <t>Gasto Total Empresa
2022</t>
  </si>
  <si>
    <t>Total 
Bonos 
anual</t>
  </si>
  <si>
    <t>BIENIQUE</t>
  </si>
  <si>
    <t xml:space="preserve"> Sala Cuna Pequeños Héroes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</si>
</sst>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6">
    <numFmt numFmtId="42" formatCode="_ &quot;$&quot;* #,##0_ ;_ &quot;$&quot;* \-#,##0_ ;_ &quot;$&quot;* &quot;-&quot;_ ;_ @_ "/>
    <numFmt numFmtId="164" formatCode="_-* #,##0.00_-;\-* #,##0.00_-;_-* &quot;-&quot;??_-;_-@_-"/>
    <numFmt numFmtId="165" formatCode="_-\$* #,##0.00_-;&quot;-$&quot;* #,##0.00_-;_-\$* \-??_-;_-@_-"/>
    <numFmt numFmtId="166" formatCode="\$#,##0_);&quot;($&quot;#,##0\)"/>
    <numFmt numFmtId="167" formatCode="_-&quot;$ &quot;* #,##0_-;&quot;-$ &quot;* #,##0_-;_-&quot;$ &quot;* \-_-;_-@_-"/>
    <numFmt numFmtId="168" formatCode="0\ %"/>
    <numFmt numFmtId="169" formatCode="0.0%"/>
    <numFmt numFmtId="170" formatCode="#,##0_ ;[Red]\-#,##0\ "/>
    <numFmt numFmtId="171" formatCode="_-* #,##0.00_-;\-* #,##0.00_-;_-* \-??_-;_-@_-"/>
    <numFmt numFmtId="172" formatCode="_-\ * #,##0_-;&quot;$ &quot;* #,##0_-;_-\ * \-_-;_-@_-"/>
    <numFmt numFmtId="173" formatCode="_-* #,##0.0_-;\-* #,##0.0_-;_-* \-??_-;_-@_-"/>
    <numFmt numFmtId="174" formatCode="_(* #,##0_);_(* \(#,##0\);_(* \-_);_(@_)"/>
    <numFmt numFmtId="175" formatCode="_-* #,##0_-;\-* #,##0_-;_-* \-??_-;_-@_-"/>
    <numFmt numFmtId="176" formatCode="&quot;$&quot;\ #,##0"/>
    <numFmt numFmtId="177" formatCode="_-&quot;$&quot;* #,##0_-;\-&quot;$&quot;* #,##0_-;_-&quot;$&quot;* &quot;-&quot;??_-;_-@_-"/>
    <numFmt numFmtId="178" formatCode="#,##0_ ;\-#,##0\ "/>
    <numFmt numFmtId="179" formatCode="0.00\ %"/>
    <numFmt numFmtId="180" formatCode="_-\$* #,##0_-;&quot;-$&quot;* #,##0_-;_-\$* \-??_-;_-@_-"/>
    <numFmt numFmtId="181" formatCode="_-[$$-340A]\ * #,##0_-;\-[$$-340A]\ * #,##0_-;_-[$$-340A]\ * &quot;-&quot;??_-;_-@_-"/>
    <numFmt numFmtId="182" formatCode="_-* #,##0.00\ &quot;€&quot;_-;\-* #,##0.00\ &quot;€&quot;_-;_-* &quot;-&quot;??\ &quot;€&quot;_-;_-@_-"/>
    <numFmt numFmtId="183" formatCode="_-[$€]* #,##0.00_-;\-[$€]* #,##0.00_-;_-[$€]* &quot;-&quot;??_-;_-@_-"/>
    <numFmt numFmtId="184" formatCode="_-[$€-2]\ * #,##0.00_-;\-[$€-2]\ * #,##0.00_-;_-[$€-2]\ * &quot;-&quot;??_-"/>
    <numFmt numFmtId="185" formatCode="_-[$€]* #,##0.00_-;\-[$€]* #,##0.00_-;_-[$€]* \-??_-;_-@_-"/>
    <numFmt numFmtId="186" formatCode="_-[$€-2]\ * #,##0.00_-;\-[$€-2]\ * #,##0.00_-;_-[$€-2]\ * \-??_-"/>
    <numFmt numFmtId="187" formatCode="_-* #,##0.00&quot; €&quot;_-;\-* #,##0.00&quot; €&quot;_-;_-* \-??&quot; €&quot;_-;_-@_-"/>
    <numFmt numFmtId="188" formatCode="_-&quot;$&quot;\ * #,##0_-;\-&quot;$&quot;\ * #,##0_-;_-&quot;$&quot;\ * &quot;-&quot;??_-;_-@_-"/>
  </numFmts>
  <fonts count="39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24"/>
      <color indexed="8"/>
      <name val="Arial"/>
      <family val="2"/>
    </font>
    <font>
      <sz val="18"/>
      <color indexed="8"/>
      <name val="Arial"/>
      <family val="2"/>
    </font>
    <font>
      <sz val="12"/>
      <color indexed="8"/>
      <name val="Arial"/>
      <family val="2"/>
    </font>
    <font>
      <sz val="10"/>
      <color indexed="63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sz val="10"/>
      <color indexed="19"/>
      <name val="Arial"/>
      <family val="2"/>
    </font>
    <font>
      <sz val="10"/>
      <color indexed="16"/>
      <name val="Arial"/>
      <family val="2"/>
    </font>
    <font>
      <b/>
      <sz val="10"/>
      <color indexed="9"/>
      <name val="Arial"/>
      <family val="2"/>
    </font>
    <font>
      <b/>
      <sz val="10"/>
      <color indexed="8"/>
      <name val="Arial"/>
      <family val="2"/>
    </font>
    <font>
      <sz val="10"/>
      <color indexed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b/>
      <sz val="10"/>
      <color indexed="10"/>
      <name val="Arial"/>
      <family val="2"/>
    </font>
    <font>
      <b/>
      <sz val="10"/>
      <color indexed="40"/>
      <name val="Arial"/>
      <family val="2"/>
    </font>
    <font>
      <b/>
      <sz val="10"/>
      <color theme="0"/>
      <name val="Arial"/>
      <family val="2"/>
    </font>
    <font>
      <sz val="10"/>
      <color indexed="8"/>
      <name val="Arial"/>
      <family val="2"/>
    </font>
    <font>
      <b/>
      <u/>
      <sz val="10"/>
      <name val="Arial"/>
      <family val="2"/>
    </font>
    <font>
      <u/>
      <sz val="10"/>
      <color theme="10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12"/>
      <color theme="0"/>
      <name val="Arial"/>
      <family val="2"/>
    </font>
    <font>
      <b/>
      <u/>
      <sz val="12"/>
      <color rgb="FF0000CC"/>
      <name val="Arial"/>
      <family val="2"/>
    </font>
    <font>
      <b/>
      <sz val="16"/>
      <name val="Arial"/>
      <family val="2"/>
    </font>
    <font>
      <b/>
      <sz val="10"/>
      <color rgb="FF000099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  <font>
      <sz val="11"/>
      <color indexed="8"/>
      <name val="Calibri"/>
      <family val="2"/>
    </font>
    <font>
      <sz val="10"/>
      <name val="Verdana"/>
      <family val="2"/>
    </font>
    <font>
      <sz val="8"/>
      <name val="Arial"/>
      <family val="2"/>
    </font>
    <font>
      <b/>
      <sz val="10"/>
      <color theme="0"/>
      <name val="Arial Narrow"/>
      <family val="2"/>
    </font>
    <font>
      <b/>
      <sz val="10"/>
      <color theme="1"/>
      <name val="Arial Narrow"/>
      <family val="2"/>
    </font>
    <font>
      <u/>
      <sz val="10"/>
      <color indexed="12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78">
    <fill>
      <patternFill patternType="none"/>
    </fill>
    <fill>
      <patternFill patternType="gray125"/>
    </fill>
    <fill>
      <patternFill patternType="solid">
        <fgColor indexed="8"/>
        <bgColor indexed="5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22"/>
      </patternFill>
    </fill>
    <fill>
      <patternFill patternType="solid">
        <fgColor indexed="22"/>
        <bgColor indexed="47"/>
      </patternFill>
    </fill>
    <fill>
      <patternFill patternType="solid">
        <fgColor indexed="16"/>
        <bgColor indexed="10"/>
      </patternFill>
    </fill>
    <fill>
      <patternFill patternType="solid">
        <fgColor indexed="42"/>
        <bgColor indexed="27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gray125">
        <bgColor indexed="9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indexed="26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249977111117893"/>
        <bgColor indexed="26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indexed="24"/>
      </patternFill>
    </fill>
    <fill>
      <patternFill patternType="solid">
        <fgColor theme="0" tint="-0.249977111117893"/>
        <bgColor indexed="4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79998168889431442"/>
        <bgColor indexed="24"/>
      </patternFill>
    </fill>
    <fill>
      <patternFill patternType="solid">
        <fgColor theme="5" tint="0.39997558519241921"/>
        <bgColor indexed="24"/>
      </patternFill>
    </fill>
    <fill>
      <patternFill patternType="gray125">
        <fgColor auto="1"/>
        <bgColor theme="5" tint="0.79998168889431442"/>
      </patternFill>
    </fill>
    <fill>
      <patternFill patternType="solid">
        <fgColor theme="5" tint="0.39997558519241921"/>
        <bgColor indexed="40"/>
      </patternFill>
    </fill>
    <fill>
      <patternFill patternType="gray125">
        <fgColor auto="1"/>
        <bgColor theme="5" tint="0.39997558519241921"/>
      </patternFill>
    </fill>
    <fill>
      <patternFill patternType="solid">
        <fgColor rgb="FFC00000"/>
        <bgColor indexed="26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39997558519241921"/>
        <bgColor indexed="24"/>
      </patternFill>
    </fill>
    <fill>
      <patternFill patternType="solid">
        <fgColor theme="3" tint="0.39997558519241921"/>
        <bgColor indexed="44"/>
      </patternFill>
    </fill>
    <fill>
      <patternFill patternType="gray125">
        <fgColor auto="1"/>
        <bgColor theme="3" tint="0.39997558519241921"/>
      </patternFill>
    </fill>
    <fill>
      <patternFill patternType="solid">
        <fgColor theme="3" tint="-0.249977111117893"/>
        <bgColor indexed="24"/>
      </patternFill>
    </fill>
    <fill>
      <patternFill patternType="solid">
        <fgColor theme="3" tint="0.39997558519241921"/>
        <bgColor indexed="26"/>
      </patternFill>
    </fill>
    <fill>
      <patternFill patternType="solid">
        <fgColor theme="3" tint="-0.249977111117893"/>
        <bgColor indexed="26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69D8FF"/>
        <bgColor indexed="24"/>
      </patternFill>
    </fill>
    <fill>
      <patternFill patternType="solid">
        <fgColor theme="4" tint="0.59999389629810485"/>
        <bgColor indexed="24"/>
      </patternFill>
    </fill>
    <fill>
      <patternFill patternType="solid">
        <fgColor theme="5" tint="0.39997558519241921"/>
        <bgColor auto="1"/>
      </patternFill>
    </fill>
    <fill>
      <patternFill patternType="solid">
        <fgColor theme="5" tint="0.79998168889431442"/>
        <bgColor auto="1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2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3" tint="-0.249977111117893"/>
        <bgColor indexed="44"/>
      </patternFill>
    </fill>
    <fill>
      <patternFill patternType="solid">
        <fgColor theme="9"/>
        <bgColor indexed="64"/>
      </patternFill>
    </fill>
    <fill>
      <patternFill patternType="solid">
        <fgColor rgb="FF002060"/>
        <bgColor indexed="64"/>
      </patternFill>
    </fill>
    <fill>
      <patternFill patternType="gray125">
        <fgColor auto="1"/>
        <bgColor rgb="FFFFFF00"/>
      </patternFill>
    </fill>
    <fill>
      <patternFill patternType="gray125">
        <bgColor theme="9"/>
      </patternFill>
    </fill>
    <fill>
      <patternFill patternType="solid">
        <fgColor indexed="31"/>
        <bgColor indexed="27"/>
      </patternFill>
    </fill>
    <fill>
      <patternFill patternType="solid">
        <fgColor indexed="43"/>
        <bgColor indexed="47"/>
      </patternFill>
    </fill>
    <fill>
      <patternFill patternType="solid">
        <fgColor indexed="42"/>
        <bgColor indexed="41"/>
      </patternFill>
    </fill>
    <fill>
      <patternFill patternType="solid">
        <fgColor theme="5" tint="0.39994506668294322"/>
        <bgColor auto="1"/>
      </patternFill>
    </fill>
    <fill>
      <patternFill patternType="gray125">
        <bgColor theme="3" tint="0.79998168889431442"/>
      </patternFill>
    </fill>
    <fill>
      <patternFill patternType="solid">
        <fgColor theme="3" tint="0.79995117038483843"/>
        <bgColor indexed="64"/>
      </patternFill>
    </fill>
    <fill>
      <patternFill patternType="solid">
        <fgColor theme="3" tint="0.79995117038483843"/>
        <bgColor auto="1"/>
      </patternFill>
    </fill>
    <fill>
      <patternFill patternType="gray125">
        <bgColor theme="5" tint="0.79992065187536243"/>
      </patternFill>
    </fill>
    <fill>
      <patternFill patternType="gray125">
        <bgColor theme="5" tint="0.39994506668294322"/>
      </patternFill>
    </fill>
    <fill>
      <patternFill patternType="gray125">
        <fgColor indexed="24"/>
        <bgColor theme="5" tint="0.39997558519241921"/>
      </patternFill>
    </fill>
    <fill>
      <patternFill patternType="gray125">
        <fgColor indexed="40"/>
        <bgColor theme="5" tint="0.39997558519241921"/>
      </patternFill>
    </fill>
    <fill>
      <patternFill patternType="gray125">
        <fgColor indexed="24"/>
        <bgColor theme="5" tint="0.79998168889431442"/>
      </patternFill>
    </fill>
    <fill>
      <patternFill patternType="gray125">
        <bgColor theme="4" tint="0.59999389629810485"/>
      </patternFill>
    </fill>
    <fill>
      <patternFill patternType="gray125">
        <bgColor theme="3" tint="0.59999389629810485"/>
      </patternFill>
    </fill>
    <fill>
      <patternFill patternType="gray125">
        <bgColor rgb="FFFFFF00"/>
      </patternFill>
    </fill>
    <fill>
      <patternFill patternType="gray125">
        <bgColor theme="0"/>
      </patternFill>
    </fill>
    <fill>
      <patternFill patternType="gray125">
        <fgColor indexed="24"/>
        <bgColor theme="3" tint="0.39997558519241921"/>
      </patternFill>
    </fill>
    <fill>
      <patternFill patternType="gray125">
        <fgColor indexed="44"/>
        <bgColor theme="3" tint="0.39997558519241921"/>
      </patternFill>
    </fill>
    <fill>
      <patternFill patternType="gray125">
        <bgColor theme="3" tint="0.79995117038483843"/>
      </patternFill>
    </fill>
    <fill>
      <patternFill patternType="solid">
        <fgColor theme="4" tint="0.79998168889431442"/>
        <bgColor indexed="64"/>
      </patternFill>
    </fill>
    <fill>
      <patternFill patternType="gray125">
        <bgColor theme="5" tint="0.79998168889431442"/>
      </patternFill>
    </fill>
    <fill>
      <patternFill patternType="solid">
        <fgColor theme="9" tint="-0.249977111117893"/>
        <bgColor indexed="64"/>
      </patternFill>
    </fill>
    <fill>
      <patternFill patternType="gray125">
        <bgColor theme="9" tint="-0.249977111117893"/>
      </patternFill>
    </fill>
    <fill>
      <patternFill patternType="solid">
        <fgColor theme="4" tint="0.79998168889431442"/>
        <bgColor theme="4" tint="0.79998168889431442"/>
      </patternFill>
    </fill>
    <fill>
      <patternFill patternType="gray125">
        <fgColor auto="1"/>
        <bgColor theme="4" tint="0.59999389629810485"/>
      </patternFill>
    </fill>
  </fills>
  <borders count="27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rgb="FF0070C0"/>
      </left>
      <right style="thin">
        <color rgb="FF0070C0"/>
      </right>
      <top/>
      <bottom style="thin">
        <color rgb="FF0070C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auto="1"/>
      </top>
      <bottom style="thin">
        <color auto="1"/>
      </bottom>
      <diagonal/>
    </border>
    <border>
      <left/>
      <right style="medium">
        <color indexed="8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medium">
        <color auto="1"/>
      </left>
      <right/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auto="1"/>
      </right>
      <top style="medium">
        <color indexed="64"/>
      </top>
      <bottom style="thin">
        <color indexed="8"/>
      </bottom>
      <diagonal/>
    </border>
    <border>
      <left/>
      <right style="medium">
        <color auto="1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</borders>
  <cellStyleXfs count="60">
    <xf numFmtId="0" fontId="0" fillId="0" borderId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1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7" borderId="0" applyNumberFormat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71" fontId="14" fillId="0" borderId="0"/>
    <xf numFmtId="165" fontId="14" fillId="0" borderId="0"/>
    <xf numFmtId="0" fontId="8" fillId="8" borderId="0" applyNumberFormat="0" applyBorder="0" applyAlignment="0" applyProtection="0"/>
    <xf numFmtId="0" fontId="5" fillId="8" borderId="1" applyNumberFormat="0" applyAlignment="0" applyProtection="0"/>
    <xf numFmtId="168" fontId="14" fillId="0" borderId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183" fontId="31" fillId="0" borderId="0" applyFont="0" applyFill="0" applyBorder="0" applyAlignment="0" applyProtection="0"/>
    <xf numFmtId="184" fontId="32" fillId="0" borderId="0" applyFont="0" applyFill="0" applyBorder="0" applyAlignment="0" applyProtection="0"/>
    <xf numFmtId="184" fontId="32" fillId="0" borderId="0" applyFont="0" applyFill="0" applyBorder="0" applyAlignment="0" applyProtection="0"/>
    <xf numFmtId="171" fontId="14" fillId="0" borderId="0" applyFill="0" applyBorder="0" applyAlignment="0" applyProtection="0"/>
    <xf numFmtId="165" fontId="14" fillId="0" borderId="0" applyFill="0" applyBorder="0" applyAlignment="0" applyProtection="0"/>
    <xf numFmtId="182" fontId="14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9" fontId="14" fillId="0" borderId="0" applyFill="0" applyBorder="0" applyAlignment="0" applyProtection="0"/>
    <xf numFmtId="42" fontId="14" fillId="0" borderId="0" applyFont="0" applyFill="0" applyBorder="0" applyAlignment="0" applyProtection="0"/>
    <xf numFmtId="0" fontId="5" fillId="8" borderId="203" applyNumberFormat="0" applyAlignment="0" applyProtection="0"/>
    <xf numFmtId="0" fontId="5" fillId="8" borderId="199" applyNumberFormat="0" applyAlignment="0" applyProtection="0"/>
    <xf numFmtId="0" fontId="5" fillId="8" borderId="201" applyNumberFormat="0" applyAlignment="0" applyProtection="0"/>
    <xf numFmtId="0" fontId="5" fillId="8" borderId="211" applyNumberFormat="0" applyAlignment="0" applyProtection="0"/>
    <xf numFmtId="0" fontId="5" fillId="8" borderId="205" applyNumberFormat="0" applyAlignment="0" applyProtection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1" fillId="53" borderId="0" applyNumberFormat="0" applyBorder="0" applyAlignment="0" applyProtection="0"/>
    <xf numFmtId="0" fontId="11" fillId="0" borderId="0" applyNumberFormat="0" applyFill="0" applyBorder="0" applyAlignment="0" applyProtection="0"/>
    <xf numFmtId="0" fontId="9" fillId="54" borderId="0" applyNumberFormat="0" applyBorder="0" applyAlignment="0" applyProtection="0"/>
    <xf numFmtId="0" fontId="10" fillId="6" borderId="0" applyNumberFormat="0" applyBorder="0" applyAlignment="0" applyProtection="0"/>
    <xf numFmtId="185" fontId="14" fillId="0" borderId="0" applyFill="0" applyBorder="0" applyAlignment="0" applyProtection="0"/>
    <xf numFmtId="186" fontId="14" fillId="0" borderId="0" applyFill="0" applyBorder="0" applyAlignment="0" applyProtection="0"/>
    <xf numFmtId="186" fontId="14" fillId="0" borderId="0" applyFill="0" applyBorder="0" applyAlignment="0" applyProtection="0"/>
    <xf numFmtId="0" fontId="6" fillId="0" borderId="0" applyNumberFormat="0" applyFill="0" applyBorder="0" applyAlignment="0" applyProtection="0"/>
    <xf numFmtId="0" fontId="7" fillId="55" borderId="0" applyNumberFormat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187" fontId="14" fillId="0" borderId="0" applyFill="0" applyBorder="0" applyAlignment="0" applyProtection="0"/>
    <xf numFmtId="0" fontId="5" fillId="8" borderId="218" applyNumberFormat="0" applyAlignment="0" applyProtection="0"/>
    <xf numFmtId="168" fontId="14" fillId="0" borderId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</cellStyleXfs>
  <cellXfs count="949">
    <xf numFmtId="0" fontId="0" fillId="0" borderId="0" xfId="0"/>
    <xf numFmtId="0" fontId="0" fillId="0" borderId="0" xfId="0" applyFont="1" applyProtection="1"/>
    <xf numFmtId="0" fontId="0" fillId="0" borderId="0" xfId="0" applyFont="1" applyFill="1" applyProtection="1"/>
    <xf numFmtId="168" fontId="0" fillId="0" borderId="0" xfId="16" applyFont="1" applyProtection="1"/>
    <xf numFmtId="0" fontId="0" fillId="0" borderId="0" xfId="0" applyFont="1" applyAlignment="1" applyProtection="1">
      <alignment vertical="center"/>
    </xf>
    <xf numFmtId="0" fontId="16" fillId="0" borderId="0" xfId="0" applyFont="1" applyAlignment="1" applyProtection="1">
      <alignment vertical="center"/>
    </xf>
    <xf numFmtId="0" fontId="13" fillId="0" borderId="0" xfId="0" applyFont="1" applyAlignment="1" applyProtection="1">
      <alignment vertical="center"/>
    </xf>
    <xf numFmtId="0" fontId="13" fillId="0" borderId="0" xfId="0" applyFont="1" applyBorder="1" applyAlignment="1" applyProtection="1">
      <alignment vertical="center"/>
    </xf>
    <xf numFmtId="0" fontId="17" fillId="0" borderId="0" xfId="0" applyFont="1" applyAlignment="1" applyProtection="1">
      <alignment vertical="center"/>
    </xf>
    <xf numFmtId="0" fontId="13" fillId="0" borderId="0" xfId="0" applyFont="1" applyAlignment="1" applyProtection="1">
      <alignment horizontal="right" vertical="center"/>
    </xf>
    <xf numFmtId="0" fontId="0" fillId="0" borderId="0" xfId="0" applyFont="1" applyFill="1" applyAlignment="1" applyProtection="1">
      <alignment vertical="center"/>
    </xf>
    <xf numFmtId="0" fontId="13" fillId="9" borderId="0" xfId="0" applyFont="1" applyFill="1" applyBorder="1" applyAlignment="1" applyProtection="1">
      <alignment horizontal="left" vertical="center"/>
    </xf>
    <xf numFmtId="167" fontId="13" fillId="9" borderId="0" xfId="13" applyNumberFormat="1" applyFont="1" applyFill="1" applyBorder="1" applyAlignment="1" applyProtection="1">
      <alignment vertical="center"/>
    </xf>
    <xf numFmtId="165" fontId="13" fillId="0" borderId="0" xfId="13" applyFont="1" applyFill="1" applyBorder="1" applyAlignment="1" applyProtection="1">
      <alignment vertical="center"/>
    </xf>
    <xf numFmtId="0" fontId="13" fillId="0" borderId="0" xfId="0" applyFont="1" applyFill="1" applyAlignment="1" applyProtection="1">
      <alignment vertical="center"/>
    </xf>
    <xf numFmtId="170" fontId="13" fillId="0" borderId="0" xfId="0" applyNumberFormat="1" applyFont="1" applyFill="1" applyAlignment="1" applyProtection="1">
      <alignment vertical="center"/>
    </xf>
    <xf numFmtId="0" fontId="0" fillId="0" borderId="0" xfId="0" applyFont="1" applyAlignment="1" applyProtection="1">
      <alignment horizontal="center" vertical="center"/>
    </xf>
    <xf numFmtId="167" fontId="13" fillId="0" borderId="0" xfId="0" applyNumberFormat="1" applyFont="1" applyFill="1" applyBorder="1" applyAlignment="1" applyProtection="1">
      <alignment horizontal="center" vertical="center" wrapText="1"/>
    </xf>
    <xf numFmtId="0" fontId="13" fillId="0" borderId="2" xfId="0" applyFont="1" applyBorder="1" applyAlignment="1" applyProtection="1">
      <alignment horizontal="center" vertical="center"/>
    </xf>
    <xf numFmtId="0" fontId="13" fillId="0" borderId="0" xfId="0" applyFont="1" applyFill="1" applyBorder="1" applyAlignment="1" applyProtection="1">
      <alignment horizontal="right" vertical="center"/>
    </xf>
    <xf numFmtId="0" fontId="13" fillId="0" borderId="0" xfId="0" applyFont="1" applyFill="1" applyBorder="1" applyAlignment="1" applyProtection="1">
      <alignment horizontal="center" vertical="center" wrapText="1"/>
    </xf>
    <xf numFmtId="165" fontId="0" fillId="0" borderId="0" xfId="13" applyFont="1" applyFill="1" applyBorder="1" applyAlignment="1" applyProtection="1">
      <alignment vertical="center"/>
    </xf>
    <xf numFmtId="0" fontId="0" fillId="0" borderId="0" xfId="0" applyFont="1" applyFill="1" applyBorder="1" applyAlignment="1" applyProtection="1">
      <alignment vertical="center"/>
    </xf>
    <xf numFmtId="168" fontId="16" fillId="0" borderId="0" xfId="16" applyFont="1" applyBorder="1" applyAlignment="1" applyProtection="1">
      <alignment vertical="center"/>
    </xf>
    <xf numFmtId="173" fontId="0" fillId="0" borderId="0" xfId="12" applyNumberFormat="1" applyFont="1" applyFill="1" applyBorder="1" applyAlignment="1" applyProtection="1">
      <alignment vertical="center"/>
    </xf>
    <xf numFmtId="168" fontId="0" fillId="0" borderId="0" xfId="16" applyFont="1" applyFill="1" applyProtection="1"/>
    <xf numFmtId="0" fontId="0" fillId="11" borderId="0" xfId="0" applyFont="1" applyFill="1" applyBorder="1" applyAlignment="1" applyProtection="1">
      <alignment horizontal="left" vertical="center"/>
    </xf>
    <xf numFmtId="176" fontId="0" fillId="11" borderId="0" xfId="0" applyNumberFormat="1" applyFont="1" applyFill="1" applyBorder="1" applyAlignment="1" applyProtection="1">
      <alignment horizontal="right" vertical="center"/>
    </xf>
    <xf numFmtId="0" fontId="0" fillId="11" borderId="0" xfId="0" applyFont="1" applyFill="1" applyProtection="1"/>
    <xf numFmtId="0" fontId="0" fillId="0" borderId="0" xfId="0" applyFont="1" applyFill="1" applyBorder="1" applyProtection="1"/>
    <xf numFmtId="17" fontId="18" fillId="0" borderId="0" xfId="0" applyNumberFormat="1" applyFont="1" applyFill="1" applyBorder="1" applyAlignment="1" applyProtection="1">
      <alignment horizontal="center" vertical="center" wrapText="1"/>
    </xf>
    <xf numFmtId="0" fontId="18" fillId="0" borderId="0" xfId="0" applyFont="1" applyFill="1" applyBorder="1" applyAlignment="1" applyProtection="1">
      <alignment horizontal="center" vertical="center" wrapText="1"/>
    </xf>
    <xf numFmtId="0" fontId="0" fillId="0" borderId="0" xfId="0" applyFont="1" applyFill="1" applyBorder="1" applyAlignment="1" applyProtection="1">
      <alignment horizontal="center" vertical="center" wrapText="1"/>
    </xf>
    <xf numFmtId="176" fontId="0" fillId="0" borderId="0" xfId="0" applyNumberFormat="1" applyFont="1" applyFill="1" applyBorder="1" applyAlignment="1" applyProtection="1">
      <alignment horizontal="right" vertical="center"/>
    </xf>
    <xf numFmtId="176" fontId="13" fillId="11" borderId="0" xfId="0" applyNumberFormat="1" applyFont="1" applyFill="1" applyBorder="1" applyAlignment="1" applyProtection="1">
      <alignment horizontal="right" vertical="center"/>
    </xf>
    <xf numFmtId="9" fontId="0" fillId="11" borderId="0" xfId="0" applyNumberFormat="1" applyFont="1" applyFill="1" applyBorder="1" applyAlignment="1" applyProtection="1">
      <alignment horizontal="center" vertical="center"/>
    </xf>
    <xf numFmtId="0" fontId="0" fillId="11" borderId="0" xfId="0" applyFont="1" applyFill="1" applyBorder="1" applyProtection="1"/>
    <xf numFmtId="176" fontId="0" fillId="0" borderId="0" xfId="0" applyNumberFormat="1" applyFont="1" applyFill="1" applyBorder="1" applyProtection="1"/>
    <xf numFmtId="176" fontId="0" fillId="11" borderId="0" xfId="0" applyNumberFormat="1" applyFont="1" applyFill="1" applyBorder="1" applyProtection="1"/>
    <xf numFmtId="0" fontId="0" fillId="11" borderId="0" xfId="0" applyFont="1" applyFill="1" applyAlignment="1" applyProtection="1">
      <alignment horizontal="center" vertical="center"/>
    </xf>
    <xf numFmtId="0" fontId="0" fillId="11" borderId="0" xfId="0" applyFont="1" applyFill="1" applyAlignment="1" applyProtection="1"/>
    <xf numFmtId="0" fontId="13" fillId="0" borderId="0" xfId="0" applyFont="1" applyBorder="1" applyAlignment="1" applyProtection="1">
      <alignment horizontal="center" vertical="center"/>
    </xf>
    <xf numFmtId="0" fontId="0" fillId="0" borderId="0" xfId="0" applyFont="1" applyBorder="1" applyProtection="1"/>
    <xf numFmtId="0" fontId="13" fillId="0" borderId="0" xfId="0" applyFont="1" applyBorder="1" applyProtection="1"/>
    <xf numFmtId="0" fontId="13" fillId="0" borderId="0" xfId="0" applyFont="1" applyFill="1" applyBorder="1" applyAlignment="1" applyProtection="1">
      <alignment vertical="center"/>
    </xf>
    <xf numFmtId="168" fontId="13" fillId="0" borderId="0" xfId="16" applyFont="1" applyFill="1" applyBorder="1" applyAlignment="1" applyProtection="1">
      <alignment horizontal="center" vertical="center"/>
    </xf>
    <xf numFmtId="0" fontId="0" fillId="0" borderId="0" xfId="0" applyFont="1" applyAlignment="1" applyProtection="1">
      <alignment horizontal="left" vertical="center"/>
    </xf>
    <xf numFmtId="0" fontId="0" fillId="0" borderId="0" xfId="0" applyFont="1" applyAlignment="1" applyProtection="1">
      <alignment horizontal="left" vertical="center" wrapText="1"/>
    </xf>
    <xf numFmtId="1" fontId="0" fillId="0" borderId="0" xfId="16" applyNumberFormat="1" applyFont="1" applyProtection="1"/>
    <xf numFmtId="0" fontId="13" fillId="0" borderId="0" xfId="0" applyFont="1" applyFill="1" applyBorder="1" applyAlignment="1" applyProtection="1">
      <alignment horizontal="center"/>
    </xf>
    <xf numFmtId="176" fontId="13" fillId="0" borderId="0" xfId="0" applyNumberFormat="1" applyFont="1" applyFill="1" applyBorder="1" applyAlignment="1" applyProtection="1">
      <alignment horizontal="center" vertical="center" wrapText="1"/>
    </xf>
    <xf numFmtId="0" fontId="0" fillId="0" borderId="0" xfId="0" applyFont="1" applyBorder="1" applyAlignment="1" applyProtection="1">
      <alignment horizontal="left" vertical="center" wrapText="1"/>
    </xf>
    <xf numFmtId="0" fontId="13" fillId="16" borderId="20" xfId="0" applyFont="1" applyFill="1" applyBorder="1" applyAlignment="1" applyProtection="1">
      <alignment horizontal="center" vertical="center" wrapText="1"/>
    </xf>
    <xf numFmtId="0" fontId="23" fillId="0" borderId="34" xfId="0" applyFont="1" applyFill="1" applyBorder="1" applyAlignment="1" applyProtection="1">
      <alignment horizontal="center" vertical="center"/>
    </xf>
    <xf numFmtId="0" fontId="23" fillId="0" borderId="0" xfId="0" applyFont="1" applyFill="1" applyBorder="1" applyAlignment="1" applyProtection="1">
      <alignment horizontal="center" vertical="center"/>
    </xf>
    <xf numFmtId="176" fontId="13" fillId="26" borderId="20" xfId="0" applyNumberFormat="1" applyFont="1" applyFill="1" applyBorder="1" applyAlignment="1" applyProtection="1">
      <alignment horizontal="center" vertical="center"/>
    </xf>
    <xf numFmtId="169" fontId="13" fillId="19" borderId="20" xfId="16" applyNumberFormat="1" applyFont="1" applyFill="1" applyBorder="1" applyAlignment="1" applyProtection="1">
      <alignment horizontal="center" vertical="center"/>
    </xf>
    <xf numFmtId="176" fontId="0" fillId="26" borderId="20" xfId="0" applyNumberFormat="1" applyFont="1" applyFill="1" applyBorder="1" applyAlignment="1" applyProtection="1">
      <alignment horizontal="center" vertical="center"/>
    </xf>
    <xf numFmtId="176" fontId="23" fillId="26" borderId="16" xfId="0" applyNumberFormat="1" applyFont="1" applyFill="1" applyBorder="1" applyAlignment="1" applyProtection="1">
      <alignment horizontal="right" vertical="center"/>
    </xf>
    <xf numFmtId="168" fontId="15" fillId="19" borderId="6" xfId="16" applyFont="1" applyFill="1" applyBorder="1" applyAlignment="1" applyProtection="1">
      <alignment horizontal="center" vertical="center"/>
    </xf>
    <xf numFmtId="0" fontId="13" fillId="42" borderId="0" xfId="0" applyFont="1" applyFill="1" applyBorder="1" applyAlignment="1" applyProtection="1">
      <alignment horizontal="center" vertical="center"/>
    </xf>
    <xf numFmtId="0" fontId="0" fillId="42" borderId="0" xfId="0" applyFill="1" applyProtection="1"/>
    <xf numFmtId="0" fontId="0" fillId="42" borderId="0" xfId="0" applyFill="1" applyAlignment="1" applyProtection="1">
      <alignment horizontal="center" vertical="center"/>
    </xf>
    <xf numFmtId="177" fontId="0" fillId="0" borderId="0" xfId="13" applyNumberFormat="1" applyFont="1" applyFill="1" applyBorder="1" applyAlignment="1" applyProtection="1">
      <alignment vertical="center"/>
    </xf>
    <xf numFmtId="0" fontId="0" fillId="12" borderId="26" xfId="0" applyFont="1" applyFill="1" applyBorder="1" applyAlignment="1" applyProtection="1">
      <alignment horizontal="left" vertical="center"/>
      <protection locked="0"/>
    </xf>
    <xf numFmtId="0" fontId="0" fillId="12" borderId="31" xfId="0" applyFont="1" applyFill="1" applyBorder="1" applyAlignment="1" applyProtection="1">
      <alignment horizontal="left" vertical="center"/>
      <protection locked="0"/>
    </xf>
    <xf numFmtId="0" fontId="0" fillId="12" borderId="15" xfId="0" applyFont="1" applyFill="1" applyBorder="1" applyAlignment="1" applyProtection="1">
      <alignment horizontal="left" vertical="center"/>
      <protection locked="0"/>
    </xf>
    <xf numFmtId="0" fontId="0" fillId="12" borderId="21" xfId="0" applyFont="1" applyFill="1" applyBorder="1" applyAlignment="1" applyProtection="1">
      <alignment horizontal="left" vertical="center"/>
      <protection locked="0"/>
    </xf>
    <xf numFmtId="0" fontId="0" fillId="12" borderId="21" xfId="0" applyFont="1" applyFill="1" applyBorder="1" applyProtection="1">
      <protection locked="0"/>
    </xf>
    <xf numFmtId="0" fontId="0" fillId="12" borderId="18" xfId="0" applyFont="1" applyFill="1" applyBorder="1" applyProtection="1">
      <protection locked="0"/>
    </xf>
    <xf numFmtId="168" fontId="14" fillId="0" borderId="20" xfId="16" applyBorder="1" applyAlignment="1" applyProtection="1">
      <alignment horizontal="center" vertical="center"/>
    </xf>
    <xf numFmtId="168" fontId="13" fillId="16" borderId="20" xfId="16" applyFont="1" applyFill="1" applyBorder="1" applyAlignment="1" applyProtection="1">
      <alignment horizontal="center" vertical="center"/>
    </xf>
    <xf numFmtId="0" fontId="0" fillId="0" borderId="0" xfId="0" applyProtection="1">
      <protection locked="0"/>
    </xf>
    <xf numFmtId="0" fontId="0" fillId="0" borderId="0" xfId="0" applyFont="1" applyAlignment="1" applyProtection="1">
      <alignment horizontal="left" vertical="center" wrapText="1"/>
      <protection locked="0"/>
    </xf>
    <xf numFmtId="167" fontId="13" fillId="34" borderId="41" xfId="0" applyNumberFormat="1" applyFont="1" applyFill="1" applyBorder="1" applyAlignment="1" applyProtection="1">
      <alignment horizontal="center" vertical="center" wrapText="1"/>
    </xf>
    <xf numFmtId="167" fontId="13" fillId="34" borderId="44" xfId="0" applyNumberFormat="1" applyFont="1" applyFill="1" applyBorder="1" applyAlignment="1" applyProtection="1">
      <alignment horizontal="center" vertical="center" wrapText="1"/>
    </xf>
    <xf numFmtId="0" fontId="0" fillId="12" borderId="46" xfId="0" applyFont="1" applyFill="1" applyBorder="1" applyProtection="1">
      <protection locked="0"/>
    </xf>
    <xf numFmtId="167" fontId="13" fillId="34" borderId="51" xfId="0" applyNumberFormat="1" applyFont="1" applyFill="1" applyBorder="1" applyAlignment="1" applyProtection="1">
      <alignment horizontal="center" vertical="center" wrapText="1"/>
    </xf>
    <xf numFmtId="167" fontId="13" fillId="34" borderId="52" xfId="0" applyNumberFormat="1" applyFont="1" applyFill="1" applyBorder="1" applyAlignment="1" applyProtection="1">
      <alignment horizontal="center" vertical="center" wrapText="1"/>
    </xf>
    <xf numFmtId="0" fontId="28" fillId="0" borderId="0" xfId="0" applyFont="1" applyFill="1" applyBorder="1" applyAlignment="1" applyProtection="1">
      <alignment horizontal="center" vertical="center" wrapText="1"/>
    </xf>
    <xf numFmtId="168" fontId="29" fillId="0" borderId="0" xfId="16" applyFont="1" applyFill="1" applyBorder="1" applyAlignment="1" applyProtection="1">
      <alignment horizontal="center" vertical="center"/>
    </xf>
    <xf numFmtId="0" fontId="13" fillId="0" borderId="2" xfId="0" applyFont="1" applyBorder="1" applyAlignment="1" applyProtection="1">
      <alignment horizontal="right" vertical="center"/>
    </xf>
    <xf numFmtId="0" fontId="13" fillId="0" borderId="0" xfId="0" applyFont="1" applyBorder="1" applyAlignment="1" applyProtection="1">
      <alignment horizontal="right" vertical="center"/>
    </xf>
    <xf numFmtId="0" fontId="25" fillId="11" borderId="0" xfId="0" applyFont="1" applyFill="1" applyBorder="1" applyAlignment="1" applyProtection="1">
      <alignment horizontal="left" vertical="center" indent="2"/>
    </xf>
    <xf numFmtId="0" fontId="25" fillId="0" borderId="0" xfId="0" applyFont="1" applyBorder="1" applyAlignment="1" applyProtection="1">
      <alignment horizontal="left" vertical="center" indent="2"/>
    </xf>
    <xf numFmtId="0" fontId="13" fillId="0" borderId="0" xfId="0" applyFont="1" applyFill="1" applyBorder="1" applyAlignment="1" applyProtection="1">
      <alignment horizontal="center" vertical="center"/>
    </xf>
    <xf numFmtId="0" fontId="0" fillId="12" borderId="60" xfId="0" applyFont="1" applyFill="1" applyBorder="1" applyAlignment="1" applyProtection="1">
      <alignment horizontal="left" vertical="center"/>
      <protection locked="0"/>
    </xf>
    <xf numFmtId="0" fontId="0" fillId="12" borderId="60" xfId="0" applyFont="1" applyFill="1" applyBorder="1" applyProtection="1">
      <protection locked="0"/>
    </xf>
    <xf numFmtId="0" fontId="0" fillId="12" borderId="61" xfId="0" applyFont="1" applyFill="1" applyBorder="1" applyProtection="1">
      <protection locked="0"/>
    </xf>
    <xf numFmtId="177" fontId="0" fillId="12" borderId="62" xfId="13" applyNumberFormat="1" applyFont="1" applyFill="1" applyBorder="1" applyAlignment="1" applyProtection="1">
      <alignment vertical="center"/>
      <protection locked="0"/>
    </xf>
    <xf numFmtId="177" fontId="0" fillId="12" borderId="63" xfId="13" applyNumberFormat="1" applyFont="1" applyFill="1" applyBorder="1" applyAlignment="1" applyProtection="1">
      <alignment vertical="center"/>
      <protection locked="0"/>
    </xf>
    <xf numFmtId="0" fontId="0" fillId="12" borderId="64" xfId="0" applyFont="1" applyFill="1" applyBorder="1" applyAlignment="1" applyProtection="1">
      <alignment horizontal="left" vertical="center"/>
      <protection locked="0"/>
    </xf>
    <xf numFmtId="0" fontId="0" fillId="12" borderId="64" xfId="0" applyFont="1" applyFill="1" applyBorder="1" applyProtection="1">
      <protection locked="0"/>
    </xf>
    <xf numFmtId="0" fontId="0" fillId="12" borderId="65" xfId="0" applyFont="1" applyFill="1" applyBorder="1" applyProtection="1">
      <protection locked="0"/>
    </xf>
    <xf numFmtId="177" fontId="0" fillId="12" borderId="64" xfId="13" applyNumberFormat="1" applyFont="1" applyFill="1" applyBorder="1" applyAlignment="1" applyProtection="1">
      <alignment vertical="center"/>
      <protection locked="0"/>
    </xf>
    <xf numFmtId="0" fontId="0" fillId="12" borderId="62" xfId="0" applyFont="1" applyFill="1" applyBorder="1" applyAlignment="1" applyProtection="1">
      <alignment horizontal="left" vertical="center"/>
      <protection locked="0"/>
    </xf>
    <xf numFmtId="0" fontId="0" fillId="12" borderId="62" xfId="0" applyFont="1" applyFill="1" applyBorder="1" applyProtection="1">
      <protection locked="0"/>
    </xf>
    <xf numFmtId="0" fontId="0" fillId="12" borderId="67" xfId="0" applyFont="1" applyFill="1" applyBorder="1" applyProtection="1">
      <protection locked="0"/>
    </xf>
    <xf numFmtId="0" fontId="0" fillId="12" borderId="58" xfId="0" applyFont="1" applyFill="1" applyBorder="1" applyAlignment="1" applyProtection="1">
      <alignment horizontal="left" vertical="center"/>
      <protection locked="0"/>
    </xf>
    <xf numFmtId="0" fontId="0" fillId="12" borderId="58" xfId="0" applyFont="1" applyFill="1" applyBorder="1" applyProtection="1">
      <protection locked="0"/>
    </xf>
    <xf numFmtId="0" fontId="0" fillId="12" borderId="63" xfId="0" applyFont="1" applyFill="1" applyBorder="1" applyAlignment="1" applyProtection="1">
      <alignment horizontal="left" vertical="center"/>
      <protection locked="0"/>
    </xf>
    <xf numFmtId="0" fontId="0" fillId="12" borderId="63" xfId="0" applyFont="1" applyFill="1" applyBorder="1" applyProtection="1">
      <protection locked="0"/>
    </xf>
    <xf numFmtId="0" fontId="0" fillId="12" borderId="69" xfId="0" applyFont="1" applyFill="1" applyBorder="1" applyProtection="1">
      <protection locked="0"/>
    </xf>
    <xf numFmtId="176" fontId="0" fillId="0" borderId="70" xfId="0" applyNumberFormat="1" applyFont="1" applyFill="1" applyBorder="1" applyAlignment="1" applyProtection="1">
      <alignment horizontal="right" vertical="center"/>
    </xf>
    <xf numFmtId="176" fontId="0" fillId="0" borderId="71" xfId="0" applyNumberFormat="1" applyFont="1" applyFill="1" applyBorder="1" applyAlignment="1" applyProtection="1">
      <alignment horizontal="right" vertical="center"/>
    </xf>
    <xf numFmtId="176" fontId="0" fillId="0" borderId="72" xfId="0" applyNumberFormat="1" applyFont="1" applyFill="1" applyBorder="1" applyAlignment="1" applyProtection="1">
      <alignment horizontal="right" vertical="center"/>
    </xf>
    <xf numFmtId="177" fontId="0" fillId="12" borderId="67" xfId="13" applyNumberFormat="1" applyFont="1" applyFill="1" applyBorder="1" applyAlignment="1" applyProtection="1">
      <alignment vertical="center"/>
      <protection locked="0"/>
    </xf>
    <xf numFmtId="177" fontId="0" fillId="12" borderId="69" xfId="13" applyNumberFormat="1" applyFont="1" applyFill="1" applyBorder="1" applyAlignment="1" applyProtection="1">
      <alignment vertical="center"/>
      <protection locked="0"/>
    </xf>
    <xf numFmtId="177" fontId="0" fillId="12" borderId="65" xfId="13" applyNumberFormat="1" applyFont="1" applyFill="1" applyBorder="1" applyAlignment="1" applyProtection="1">
      <alignment vertical="center"/>
      <protection locked="0"/>
    </xf>
    <xf numFmtId="176" fontId="0" fillId="29" borderId="71" xfId="0" applyNumberFormat="1" applyFont="1" applyFill="1" applyBorder="1" applyAlignment="1" applyProtection="1">
      <alignment horizontal="right" vertical="center"/>
    </xf>
    <xf numFmtId="176" fontId="0" fillId="29" borderId="72" xfId="0" applyNumberFormat="1" applyFont="1" applyFill="1" applyBorder="1" applyAlignment="1" applyProtection="1">
      <alignment horizontal="right" vertical="center"/>
    </xf>
    <xf numFmtId="176" fontId="0" fillId="29" borderId="70" xfId="0" applyNumberFormat="1" applyFont="1" applyFill="1" applyBorder="1" applyAlignment="1" applyProtection="1">
      <alignment horizontal="right" vertical="center"/>
    </xf>
    <xf numFmtId="176" fontId="0" fillId="29" borderId="66" xfId="0" applyNumberFormat="1" applyFont="1" applyFill="1" applyBorder="1" applyAlignment="1" applyProtection="1">
      <alignment horizontal="right" vertical="center"/>
    </xf>
    <xf numFmtId="176" fontId="0" fillId="29" borderId="73" xfId="0" applyNumberFormat="1" applyFont="1" applyFill="1" applyBorder="1" applyAlignment="1" applyProtection="1">
      <alignment horizontal="right" vertical="center"/>
    </xf>
    <xf numFmtId="176" fontId="0" fillId="0" borderId="66" xfId="0" applyNumberFormat="1" applyFont="1" applyFill="1" applyBorder="1" applyAlignment="1" applyProtection="1">
      <alignment horizontal="right" vertical="center"/>
    </xf>
    <xf numFmtId="176" fontId="0" fillId="0" borderId="73" xfId="0" applyNumberFormat="1" applyFont="1" applyFill="1" applyBorder="1" applyAlignment="1" applyProtection="1">
      <alignment horizontal="right" vertical="center"/>
    </xf>
    <xf numFmtId="0" fontId="0" fillId="12" borderId="74" xfId="0" applyFont="1" applyFill="1" applyBorder="1" applyAlignment="1" applyProtection="1">
      <alignment horizontal="left" vertical="center"/>
      <protection locked="0"/>
    </xf>
    <xf numFmtId="0" fontId="0" fillId="12" borderId="75" xfId="0" applyFont="1" applyFill="1" applyBorder="1" applyAlignment="1" applyProtection="1">
      <alignment horizontal="left" vertical="center"/>
      <protection locked="0"/>
    </xf>
    <xf numFmtId="0" fontId="0" fillId="12" borderId="76" xfId="0" applyFont="1" applyFill="1" applyBorder="1" applyAlignment="1" applyProtection="1">
      <alignment horizontal="left" vertical="center"/>
      <protection locked="0"/>
    </xf>
    <xf numFmtId="0" fontId="25" fillId="0" borderId="0" xfId="0" applyFont="1" applyBorder="1" applyAlignment="1" applyProtection="1">
      <alignment vertical="center"/>
    </xf>
    <xf numFmtId="0" fontId="11" fillId="23" borderId="63" xfId="0" applyFont="1" applyFill="1" applyBorder="1" applyAlignment="1" applyProtection="1">
      <alignment horizontal="left" vertical="center"/>
    </xf>
    <xf numFmtId="0" fontId="11" fillId="20" borderId="63" xfId="0" applyFont="1" applyFill="1" applyBorder="1" applyAlignment="1" applyProtection="1">
      <alignment horizontal="left" vertical="center"/>
    </xf>
    <xf numFmtId="174" fontId="19" fillId="0" borderId="63" xfId="0" applyNumberFormat="1" applyFont="1" applyFill="1" applyBorder="1" applyAlignment="1" applyProtection="1">
      <alignment horizontal="left"/>
    </xf>
    <xf numFmtId="0" fontId="13" fillId="21" borderId="63" xfId="0" applyFont="1" applyFill="1" applyBorder="1" applyAlignment="1" applyProtection="1">
      <alignment horizontal="center" vertical="center"/>
    </xf>
    <xf numFmtId="0" fontId="13" fillId="20" borderId="63" xfId="0" applyFont="1" applyFill="1" applyBorder="1" applyAlignment="1" applyProtection="1">
      <alignment horizontal="center" vertical="center" wrapText="1"/>
    </xf>
    <xf numFmtId="1" fontId="0" fillId="0" borderId="63" xfId="0" applyNumberFormat="1" applyFont="1" applyFill="1" applyBorder="1" applyAlignment="1" applyProtection="1">
      <alignment horizontal="center" vertical="center" wrapText="1"/>
    </xf>
    <xf numFmtId="167" fontId="11" fillId="23" borderId="63" xfId="13" applyNumberFormat="1" applyFont="1" applyFill="1" applyBorder="1" applyAlignment="1" applyProtection="1">
      <alignment horizontal="center" vertical="center"/>
    </xf>
    <xf numFmtId="167" fontId="11" fillId="20" borderId="63" xfId="13" applyNumberFormat="1" applyFont="1" applyFill="1" applyBorder="1" applyAlignment="1" applyProtection="1">
      <alignment horizontal="center" vertical="center"/>
    </xf>
    <xf numFmtId="167" fontId="0" fillId="12" borderId="63" xfId="13" applyNumberFormat="1" applyFont="1" applyFill="1" applyBorder="1" applyAlignment="1" applyProtection="1">
      <alignment vertical="center"/>
      <protection locked="0"/>
    </xf>
    <xf numFmtId="0" fontId="13" fillId="30" borderId="63" xfId="0" applyFont="1" applyFill="1" applyBorder="1" applyAlignment="1" applyProtection="1">
      <alignment horizontal="center" vertical="center" wrapText="1"/>
    </xf>
    <xf numFmtId="0" fontId="13" fillId="31" borderId="63" xfId="0" applyFont="1" applyFill="1" applyBorder="1" applyAlignment="1" applyProtection="1">
      <alignment horizontal="left" vertical="center"/>
    </xf>
    <xf numFmtId="167" fontId="13" fillId="30" borderId="63" xfId="0" applyNumberFormat="1" applyFont="1" applyFill="1" applyBorder="1" applyAlignment="1" applyProtection="1">
      <alignment horizontal="center" vertical="center" wrapText="1"/>
    </xf>
    <xf numFmtId="9" fontId="0" fillId="12" borderId="77" xfId="0" applyNumberFormat="1" applyFont="1" applyFill="1" applyBorder="1" applyAlignment="1" applyProtection="1">
      <alignment horizontal="center" vertical="center"/>
      <protection locked="0"/>
    </xf>
    <xf numFmtId="181" fontId="0" fillId="11" borderId="0" xfId="0" applyNumberFormat="1" applyFont="1" applyFill="1" applyProtection="1"/>
    <xf numFmtId="180" fontId="0" fillId="11" borderId="0" xfId="0" applyNumberFormat="1" applyFont="1" applyFill="1" applyProtection="1"/>
    <xf numFmtId="179" fontId="14" fillId="36" borderId="98" xfId="16" applyNumberFormat="1" applyFill="1" applyBorder="1" applyAlignment="1" applyProtection="1">
      <alignment horizontal="center" vertical="center"/>
    </xf>
    <xf numFmtId="179" fontId="14" fillId="36" borderId="99" xfId="16" applyNumberFormat="1" applyFill="1" applyBorder="1" applyAlignment="1" applyProtection="1">
      <alignment horizontal="center" vertical="center"/>
    </xf>
    <xf numFmtId="179" fontId="14" fillId="36" borderId="100" xfId="16" applyNumberFormat="1" applyFill="1" applyBorder="1" applyAlignment="1" applyProtection="1">
      <alignment horizontal="center" vertical="center"/>
    </xf>
    <xf numFmtId="179" fontId="14" fillId="36" borderId="101" xfId="16" applyNumberFormat="1" applyFill="1" applyBorder="1" applyAlignment="1" applyProtection="1">
      <alignment horizontal="center" vertical="center"/>
    </xf>
    <xf numFmtId="178" fontId="0" fillId="12" borderId="98" xfId="13" applyNumberFormat="1" applyFont="1" applyFill="1" applyBorder="1" applyAlignment="1" applyProtection="1">
      <alignment horizontal="center" vertical="center"/>
      <protection locked="0"/>
    </xf>
    <xf numFmtId="178" fontId="0" fillId="12" borderId="103" xfId="13" applyNumberFormat="1" applyFont="1" applyFill="1" applyBorder="1" applyAlignment="1" applyProtection="1">
      <alignment horizontal="center" vertical="center"/>
      <protection locked="0"/>
    </xf>
    <xf numFmtId="168" fontId="14" fillId="0" borderId="0" xfId="16" applyProtection="1"/>
    <xf numFmtId="180" fontId="14" fillId="0" borderId="0" xfId="13" applyNumberFormat="1" applyProtection="1"/>
    <xf numFmtId="0" fontId="23" fillId="12" borderId="33" xfId="0" applyFont="1" applyFill="1" applyBorder="1" applyAlignment="1" applyProtection="1">
      <alignment horizontal="center" vertical="center"/>
      <protection locked="0"/>
    </xf>
    <xf numFmtId="177" fontId="0" fillId="12" borderId="100" xfId="13" applyNumberFormat="1" applyFont="1" applyFill="1" applyBorder="1" applyAlignment="1" applyProtection="1">
      <alignment vertical="center"/>
      <protection locked="0"/>
    </xf>
    <xf numFmtId="9" fontId="0" fillId="12" borderId="101" xfId="0" applyNumberFormat="1" applyFont="1" applyFill="1" applyBorder="1" applyAlignment="1" applyProtection="1">
      <alignment horizontal="center" vertical="center"/>
      <protection locked="0"/>
    </xf>
    <xf numFmtId="176" fontId="0" fillId="0" borderId="102" xfId="0" applyNumberFormat="1" applyFont="1" applyFill="1" applyBorder="1" applyAlignment="1" applyProtection="1">
      <alignment horizontal="right" vertical="center"/>
    </xf>
    <xf numFmtId="176" fontId="0" fillId="0" borderId="67" xfId="0" applyNumberFormat="1" applyFont="1" applyFill="1" applyBorder="1" applyAlignment="1" applyProtection="1">
      <alignment horizontal="right" vertical="center"/>
    </xf>
    <xf numFmtId="176" fontId="0" fillId="0" borderId="110" xfId="0" applyNumberFormat="1" applyFont="1" applyFill="1" applyBorder="1" applyAlignment="1" applyProtection="1">
      <alignment horizontal="right" vertical="center"/>
    </xf>
    <xf numFmtId="176" fontId="0" fillId="0" borderId="96" xfId="0" applyNumberFormat="1" applyFont="1" applyFill="1" applyBorder="1" applyAlignment="1" applyProtection="1">
      <alignment horizontal="right" vertical="center"/>
    </xf>
    <xf numFmtId="9" fontId="0" fillId="12" borderId="105" xfId="0" applyNumberFormat="1" applyFont="1" applyFill="1" applyBorder="1" applyAlignment="1" applyProtection="1">
      <alignment horizontal="center" vertical="center"/>
      <protection locked="0"/>
    </xf>
    <xf numFmtId="0" fontId="10" fillId="14" borderId="105" xfId="0" applyFont="1" applyFill="1" applyBorder="1" applyAlignment="1" applyProtection="1">
      <alignment horizontal="center" vertical="center"/>
    </xf>
    <xf numFmtId="0" fontId="10" fillId="46" borderId="104" xfId="0" applyFont="1" applyFill="1" applyBorder="1" applyAlignment="1" applyProtection="1">
      <alignment horizontal="center" vertical="center"/>
    </xf>
    <xf numFmtId="0" fontId="10" fillId="14" borderId="96" xfId="0" applyFont="1" applyFill="1" applyBorder="1" applyAlignment="1" applyProtection="1">
      <alignment horizontal="center" vertical="center"/>
    </xf>
    <xf numFmtId="0" fontId="10" fillId="46" borderId="117" xfId="0" applyFont="1" applyFill="1" applyBorder="1" applyAlignment="1" applyProtection="1">
      <alignment horizontal="center" vertical="center"/>
    </xf>
    <xf numFmtId="168" fontId="0" fillId="12" borderId="79" xfId="16" applyFont="1" applyFill="1" applyBorder="1" applyAlignment="1" applyProtection="1">
      <alignment horizontal="center" vertical="center"/>
      <protection locked="0"/>
    </xf>
    <xf numFmtId="168" fontId="0" fillId="12" borderId="118" xfId="16" applyFont="1" applyFill="1" applyBorder="1" applyAlignment="1" applyProtection="1">
      <alignment horizontal="center" vertical="center"/>
      <protection locked="0"/>
    </xf>
    <xf numFmtId="168" fontId="0" fillId="12" borderId="117" xfId="16" applyFont="1" applyFill="1" applyBorder="1" applyAlignment="1" applyProtection="1">
      <alignment horizontal="center" vertical="center"/>
      <protection locked="0"/>
    </xf>
    <xf numFmtId="176" fontId="0" fillId="0" borderId="99" xfId="0" applyNumberFormat="1" applyFont="1" applyFill="1" applyBorder="1" applyAlignment="1" applyProtection="1">
      <alignment horizontal="right" vertical="center"/>
    </xf>
    <xf numFmtId="176" fontId="0" fillId="0" borderId="104" xfId="0" applyNumberFormat="1" applyFont="1" applyFill="1" applyBorder="1" applyAlignment="1" applyProtection="1">
      <alignment horizontal="right" vertical="center"/>
    </xf>
    <xf numFmtId="0" fontId="25" fillId="0" borderId="0" xfId="0" applyFont="1" applyBorder="1" applyAlignment="1" applyProtection="1">
      <alignment vertical="center" wrapText="1"/>
    </xf>
    <xf numFmtId="0" fontId="10" fillId="47" borderId="105" xfId="0" applyFont="1" applyFill="1" applyBorder="1" applyAlignment="1" applyProtection="1">
      <alignment horizontal="center" vertical="center"/>
    </xf>
    <xf numFmtId="0" fontId="10" fillId="47" borderId="104" xfId="0" applyFont="1" applyFill="1" applyBorder="1" applyAlignment="1" applyProtection="1">
      <alignment horizontal="center" vertical="center"/>
    </xf>
    <xf numFmtId="168" fontId="30" fillId="0" borderId="81" xfId="16" applyFont="1" applyFill="1" applyBorder="1" applyAlignment="1" applyProtection="1">
      <alignment horizontal="center" vertical="center"/>
    </xf>
    <xf numFmtId="168" fontId="30" fillId="0" borderId="84" xfId="16" applyFont="1" applyFill="1" applyBorder="1" applyAlignment="1" applyProtection="1">
      <alignment horizontal="center" vertical="center"/>
    </xf>
    <xf numFmtId="176" fontId="0" fillId="27" borderId="83" xfId="0" applyNumberFormat="1" applyFont="1" applyFill="1" applyBorder="1" applyAlignment="1" applyProtection="1">
      <alignment horizontal="right" vertical="center"/>
    </xf>
    <xf numFmtId="176" fontId="0" fillId="27" borderId="121" xfId="0" applyNumberFormat="1" applyFont="1" applyFill="1" applyBorder="1" applyAlignment="1" applyProtection="1">
      <alignment horizontal="right" vertical="center"/>
    </xf>
    <xf numFmtId="0" fontId="0" fillId="11" borderId="123" xfId="0" applyFont="1" applyFill="1" applyBorder="1" applyProtection="1"/>
    <xf numFmtId="0" fontId="0" fillId="11" borderId="124" xfId="0" applyFont="1" applyFill="1" applyBorder="1" applyProtection="1"/>
    <xf numFmtId="0" fontId="0" fillId="11" borderId="125" xfId="0" applyFont="1" applyFill="1" applyBorder="1" applyProtection="1"/>
    <xf numFmtId="0" fontId="0" fillId="11" borderId="113" xfId="0" applyFont="1" applyFill="1" applyBorder="1" applyProtection="1"/>
    <xf numFmtId="0" fontId="0" fillId="11" borderId="56" xfId="0" applyFont="1" applyFill="1" applyBorder="1" applyProtection="1"/>
    <xf numFmtId="0" fontId="25" fillId="0" borderId="113" xfId="0" applyFont="1" applyBorder="1" applyAlignment="1" applyProtection="1">
      <alignment vertical="center"/>
    </xf>
    <xf numFmtId="0" fontId="10" fillId="14" borderId="106" xfId="0" applyFont="1" applyFill="1" applyBorder="1" applyAlignment="1" applyProtection="1">
      <alignment horizontal="center" vertical="center"/>
    </xf>
    <xf numFmtId="0" fontId="10" fillId="14" borderId="122" xfId="0" applyFont="1" applyFill="1" applyBorder="1" applyAlignment="1" applyProtection="1">
      <alignment horizontal="center" vertical="center"/>
    </xf>
    <xf numFmtId="0" fontId="10" fillId="47" borderId="106" xfId="0" applyFont="1" applyFill="1" applyBorder="1" applyAlignment="1" applyProtection="1">
      <alignment horizontal="center" vertical="center"/>
    </xf>
    <xf numFmtId="0" fontId="10" fillId="47" borderId="122" xfId="0" applyFont="1" applyFill="1" applyBorder="1" applyAlignment="1" applyProtection="1">
      <alignment horizontal="center" vertical="center"/>
    </xf>
    <xf numFmtId="0" fontId="10" fillId="46" borderId="106" xfId="0" applyFont="1" applyFill="1" applyBorder="1" applyAlignment="1" applyProtection="1">
      <alignment horizontal="center" vertical="center"/>
    </xf>
    <xf numFmtId="0" fontId="10" fillId="46" borderId="122" xfId="0" applyFont="1" applyFill="1" applyBorder="1" applyAlignment="1" applyProtection="1">
      <alignment horizontal="center" vertical="center"/>
    </xf>
    <xf numFmtId="176" fontId="0" fillId="26" borderId="98" xfId="0" applyNumberFormat="1" applyFont="1" applyFill="1" applyBorder="1" applyAlignment="1" applyProtection="1">
      <alignment horizontal="right" vertical="center"/>
    </xf>
    <xf numFmtId="176" fontId="0" fillId="26" borderId="99" xfId="0" applyNumberFormat="1" applyFont="1" applyFill="1" applyBorder="1" applyAlignment="1" applyProtection="1">
      <alignment horizontal="right" vertical="center"/>
    </xf>
    <xf numFmtId="0" fontId="0" fillId="11" borderId="114" xfId="0" applyFont="1" applyFill="1" applyBorder="1" applyProtection="1"/>
    <xf numFmtId="0" fontId="0" fillId="11" borderId="120" xfId="0" applyFont="1" applyFill="1" applyBorder="1" applyProtection="1"/>
    <xf numFmtId="0" fontId="0" fillId="11" borderId="53" xfId="0" applyFont="1" applyFill="1" applyBorder="1" applyProtection="1"/>
    <xf numFmtId="167" fontId="11" fillId="20" borderId="63" xfId="13" applyNumberFormat="1" applyFont="1" applyFill="1" applyBorder="1" applyAlignment="1" applyProtection="1">
      <alignment horizontal="center" vertical="center"/>
      <protection locked="0"/>
    </xf>
    <xf numFmtId="9" fontId="0" fillId="43" borderId="77" xfId="0" applyNumberFormat="1" applyFont="1" applyFill="1" applyBorder="1" applyAlignment="1" applyProtection="1">
      <alignment horizontal="center" vertical="center"/>
    </xf>
    <xf numFmtId="9" fontId="0" fillId="43" borderId="98" xfId="0" applyNumberFormat="1" applyFont="1" applyFill="1" applyBorder="1" applyAlignment="1" applyProtection="1">
      <alignment horizontal="center" vertical="center"/>
    </xf>
    <xf numFmtId="168" fontId="0" fillId="43" borderId="98" xfId="16" applyFont="1" applyFill="1" applyBorder="1" applyAlignment="1" applyProtection="1">
      <alignment horizontal="center" vertical="center"/>
    </xf>
    <xf numFmtId="0" fontId="13" fillId="16" borderId="122" xfId="0" applyFont="1" applyFill="1" applyBorder="1" applyAlignment="1" applyProtection="1">
      <alignment horizontal="center" vertical="center" wrapText="1"/>
    </xf>
    <xf numFmtId="177" fontId="0" fillId="12" borderId="98" xfId="13" applyNumberFormat="1" applyFont="1" applyFill="1" applyBorder="1" applyAlignment="1" applyProtection="1">
      <alignment vertical="center"/>
      <protection locked="0"/>
    </xf>
    <xf numFmtId="176" fontId="23" fillId="28" borderId="45" xfId="0" applyNumberFormat="1" applyFont="1" applyFill="1" applyBorder="1" applyAlignment="1" applyProtection="1">
      <alignment vertical="center"/>
    </xf>
    <xf numFmtId="167" fontId="0" fillId="12" borderId="99" xfId="13" applyNumberFormat="1" applyFont="1" applyFill="1" applyBorder="1" applyAlignment="1" applyProtection="1">
      <alignment vertical="center"/>
      <protection locked="0"/>
    </xf>
    <xf numFmtId="0" fontId="0" fillId="12" borderId="101" xfId="0" applyFont="1" applyFill="1" applyBorder="1" applyAlignment="1" applyProtection="1">
      <alignment horizontal="left" vertical="center"/>
      <protection locked="0"/>
    </xf>
    <xf numFmtId="167" fontId="0" fillId="12" borderId="102" xfId="13" applyNumberFormat="1" applyFont="1" applyFill="1" applyBorder="1" applyAlignment="1" applyProtection="1">
      <alignment vertical="center"/>
      <protection locked="0"/>
    </xf>
    <xf numFmtId="0" fontId="0" fillId="12" borderId="105" xfId="0" applyFont="1" applyFill="1" applyBorder="1" applyAlignment="1" applyProtection="1">
      <alignment horizontal="left" vertical="center"/>
      <protection locked="0"/>
    </xf>
    <xf numFmtId="167" fontId="0" fillId="12" borderId="104" xfId="13" applyNumberFormat="1" applyFont="1" applyFill="1" applyBorder="1" applyAlignment="1" applyProtection="1">
      <alignment vertical="center"/>
      <protection locked="0"/>
    </xf>
    <xf numFmtId="0" fontId="0" fillId="0" borderId="0" xfId="0" applyFont="1"/>
    <xf numFmtId="0" fontId="21" fillId="0" borderId="0" xfId="20" applyFill="1" applyBorder="1" applyAlignment="1" applyProtection="1">
      <alignment vertical="center"/>
    </xf>
    <xf numFmtId="0" fontId="21" fillId="11" borderId="0" xfId="20" applyFill="1" applyBorder="1" applyAlignment="1" applyProtection="1">
      <alignment vertical="center"/>
    </xf>
    <xf numFmtId="0" fontId="21" fillId="0" borderId="0" xfId="20" applyProtection="1"/>
    <xf numFmtId="0" fontId="21" fillId="0" borderId="0" xfId="20" applyBorder="1" applyAlignment="1" applyProtection="1">
      <alignment vertical="center"/>
    </xf>
    <xf numFmtId="0" fontId="21" fillId="0" borderId="0" xfId="20" applyBorder="1" applyAlignment="1" applyProtection="1">
      <alignment horizontal="left" vertical="center"/>
    </xf>
    <xf numFmtId="0" fontId="25" fillId="0" borderId="0" xfId="0" applyFont="1" applyBorder="1" applyAlignment="1" applyProtection="1">
      <alignment horizontal="left" vertical="center"/>
    </xf>
    <xf numFmtId="0" fontId="21" fillId="0" borderId="0" xfId="20" quotePrefix="1" applyBorder="1" applyAlignment="1" applyProtection="1">
      <alignment horizontal="left" vertical="center"/>
    </xf>
    <xf numFmtId="0" fontId="21" fillId="0" borderId="0" xfId="20"/>
    <xf numFmtId="0" fontId="21" fillId="11" borderId="0" xfId="20" applyFill="1" applyBorder="1" applyAlignment="1" applyProtection="1">
      <alignment horizontal="left" vertical="center"/>
    </xf>
    <xf numFmtId="0" fontId="21" fillId="0" borderId="0" xfId="20" applyAlignment="1" applyProtection="1">
      <alignment horizontal="left"/>
    </xf>
    <xf numFmtId="0" fontId="13" fillId="0" borderId="0" xfId="0" applyFont="1" applyBorder="1" applyAlignment="1" applyProtection="1">
      <alignment horizontal="right" vertical="center"/>
    </xf>
    <xf numFmtId="0" fontId="13" fillId="0" borderId="0" xfId="0" applyFont="1" applyFill="1" applyBorder="1" applyAlignment="1" applyProtection="1">
      <alignment horizontal="center" vertical="center"/>
    </xf>
    <xf numFmtId="0" fontId="25" fillId="0" borderId="0" xfId="0" applyFont="1" applyBorder="1" applyAlignment="1" applyProtection="1">
      <alignment horizontal="left" vertical="center" indent="2"/>
    </xf>
    <xf numFmtId="167" fontId="0" fillId="12" borderId="100" xfId="13" applyNumberFormat="1" applyFont="1" applyFill="1" applyBorder="1" applyAlignment="1" applyProtection="1">
      <alignment vertical="center"/>
      <protection locked="0"/>
    </xf>
    <xf numFmtId="175" fontId="19" fillId="12" borderId="100" xfId="12" applyNumberFormat="1" applyFont="1" applyFill="1" applyBorder="1" applyAlignment="1" applyProtection="1">
      <alignment vertical="center"/>
      <protection locked="0"/>
    </xf>
    <xf numFmtId="167" fontId="19" fillId="12" borderId="100" xfId="13" applyNumberFormat="1" applyFont="1" applyFill="1" applyBorder="1" applyAlignment="1" applyProtection="1">
      <alignment vertical="center"/>
      <protection locked="0"/>
    </xf>
    <xf numFmtId="0" fontId="13" fillId="17" borderId="100" xfId="0" applyFont="1" applyFill="1" applyBorder="1" applyAlignment="1" applyProtection="1">
      <alignment horizontal="center" vertical="center" wrapText="1"/>
    </xf>
    <xf numFmtId="173" fontId="13" fillId="17" borderId="100" xfId="12" applyNumberFormat="1" applyFont="1" applyFill="1" applyBorder="1" applyAlignment="1" applyProtection="1">
      <alignment horizontal="center" vertical="center" wrapText="1"/>
    </xf>
    <xf numFmtId="0" fontId="11" fillId="17" borderId="100" xfId="0" applyFont="1" applyFill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center" vertical="center"/>
      <protection locked="0"/>
    </xf>
    <xf numFmtId="0" fontId="13" fillId="0" borderId="0" xfId="0" applyFont="1" applyBorder="1" applyAlignment="1" applyProtection="1">
      <alignment horizontal="right" vertical="center"/>
      <protection locked="0"/>
    </xf>
    <xf numFmtId="0" fontId="0" fillId="0" borderId="0" xfId="0" applyFont="1" applyAlignment="1" applyProtection="1">
      <alignment horizontal="left" vertical="center"/>
      <protection locked="0"/>
    </xf>
    <xf numFmtId="0" fontId="13" fillId="0" borderId="0" xfId="0" applyFont="1" applyBorder="1" applyAlignment="1" applyProtection="1">
      <alignment vertical="center"/>
      <protection locked="0"/>
    </xf>
    <xf numFmtId="167" fontId="0" fillId="0" borderId="0" xfId="0" applyNumberFormat="1" applyFont="1" applyAlignment="1" applyProtection="1">
      <alignment vertical="center"/>
    </xf>
    <xf numFmtId="167" fontId="13" fillId="0" borderId="0" xfId="0" applyNumberFormat="1" applyFont="1" applyAlignment="1" applyProtection="1">
      <alignment vertical="center"/>
    </xf>
    <xf numFmtId="0" fontId="0" fillId="12" borderId="47" xfId="0" applyFont="1" applyFill="1" applyBorder="1" applyAlignment="1" applyProtection="1">
      <alignment horizontal="left" vertical="center"/>
      <protection locked="0"/>
    </xf>
    <xf numFmtId="178" fontId="0" fillId="12" borderId="141" xfId="13" applyNumberFormat="1" applyFont="1" applyFill="1" applyBorder="1" applyAlignment="1" applyProtection="1">
      <alignment horizontal="center" vertical="center"/>
      <protection locked="0"/>
    </xf>
    <xf numFmtId="167" fontId="0" fillId="0" borderId="148" xfId="0" applyNumberFormat="1" applyFont="1" applyFill="1" applyBorder="1" applyAlignment="1" applyProtection="1">
      <alignment vertical="center"/>
    </xf>
    <xf numFmtId="167" fontId="13" fillId="39" borderId="151" xfId="0" applyNumberFormat="1" applyFont="1" applyFill="1" applyBorder="1" applyAlignment="1" applyProtection="1">
      <alignment vertical="center"/>
    </xf>
    <xf numFmtId="167" fontId="13" fillId="39" borderId="105" xfId="13" applyNumberFormat="1" applyFont="1" applyFill="1" applyBorder="1" applyAlignment="1" applyProtection="1">
      <alignment vertical="center"/>
    </xf>
    <xf numFmtId="167" fontId="13" fillId="39" borderId="104" xfId="13" applyNumberFormat="1" applyFont="1" applyFill="1" applyBorder="1" applyAlignment="1" applyProtection="1">
      <alignment vertical="center"/>
    </xf>
    <xf numFmtId="0" fontId="13" fillId="15" borderId="137" xfId="0" applyFont="1" applyFill="1" applyBorder="1" applyAlignment="1" applyProtection="1">
      <alignment horizontal="center" vertical="center" wrapText="1"/>
    </xf>
    <xf numFmtId="167" fontId="18" fillId="35" borderId="88" xfId="0" applyNumberFormat="1" applyFont="1" applyFill="1" applyBorder="1" applyAlignment="1" applyProtection="1">
      <alignment horizontal="center" vertical="center" wrapText="1"/>
    </xf>
    <xf numFmtId="167" fontId="18" fillId="35" borderId="160" xfId="0" applyNumberFormat="1" applyFont="1" applyFill="1" applyBorder="1" applyAlignment="1" applyProtection="1">
      <alignment horizontal="center" vertical="center" wrapText="1"/>
    </xf>
    <xf numFmtId="0" fontId="18" fillId="35" borderId="87" xfId="0" applyFont="1" applyFill="1" applyBorder="1" applyAlignment="1" applyProtection="1">
      <alignment horizontal="center" vertical="center" wrapText="1"/>
    </xf>
    <xf numFmtId="0" fontId="18" fillId="25" borderId="161" xfId="0" applyFont="1" applyFill="1" applyBorder="1" applyAlignment="1" applyProtection="1">
      <alignment horizontal="center" vertical="center" wrapText="1"/>
    </xf>
    <xf numFmtId="0" fontId="18" fillId="25" borderId="159" xfId="0" applyFont="1" applyFill="1" applyBorder="1" applyAlignment="1" applyProtection="1">
      <alignment horizontal="center" vertical="center" wrapText="1"/>
    </xf>
    <xf numFmtId="0" fontId="18" fillId="25" borderId="88" xfId="0" applyFont="1" applyFill="1" applyBorder="1" applyAlignment="1" applyProtection="1">
      <alignment horizontal="center" vertical="center" wrapText="1"/>
    </xf>
    <xf numFmtId="0" fontId="13" fillId="15" borderId="91" xfId="0" applyFont="1" applyFill="1" applyBorder="1" applyAlignment="1" applyProtection="1">
      <alignment horizontal="center" vertical="center" wrapText="1"/>
    </xf>
    <xf numFmtId="0" fontId="13" fillId="0" borderId="162" xfId="0" applyFont="1" applyFill="1" applyBorder="1" applyAlignment="1" applyProtection="1">
      <alignment horizontal="left" vertical="center"/>
    </xf>
    <xf numFmtId="167" fontId="0" fillId="29" borderId="143" xfId="13" applyNumberFormat="1" applyFont="1" applyFill="1" applyBorder="1" applyAlignment="1" applyProtection="1">
      <alignment vertical="center"/>
    </xf>
    <xf numFmtId="167" fontId="0" fillId="29" borderId="148" xfId="13" applyNumberFormat="1" applyFont="1" applyFill="1" applyBorder="1" applyAlignment="1" applyProtection="1">
      <alignment vertical="center"/>
    </xf>
    <xf numFmtId="167" fontId="13" fillId="29" borderId="163" xfId="13" applyNumberFormat="1" applyFont="1" applyFill="1" applyBorder="1" applyAlignment="1" applyProtection="1">
      <alignment vertical="center"/>
    </xf>
    <xf numFmtId="167" fontId="0" fillId="19" borderId="164" xfId="13" applyNumberFormat="1" applyFont="1" applyFill="1" applyBorder="1" applyAlignment="1" applyProtection="1">
      <alignment vertical="center"/>
    </xf>
    <xf numFmtId="167" fontId="0" fillId="19" borderId="165" xfId="13" applyNumberFormat="1" applyFont="1" applyFill="1" applyBorder="1" applyAlignment="1" applyProtection="1">
      <alignment vertical="center"/>
    </xf>
    <xf numFmtId="167" fontId="13" fillId="19" borderId="143" xfId="13" applyNumberFormat="1" applyFont="1" applyFill="1" applyBorder="1" applyAlignment="1" applyProtection="1">
      <alignment vertical="center"/>
    </xf>
    <xf numFmtId="167" fontId="13" fillId="0" borderId="166" xfId="13" applyNumberFormat="1" applyFont="1" applyFill="1" applyBorder="1" applyAlignment="1" applyProtection="1">
      <alignment vertical="center"/>
    </xf>
    <xf numFmtId="0" fontId="13" fillId="15" borderId="167" xfId="0" applyFont="1" applyFill="1" applyBorder="1" applyAlignment="1" applyProtection="1">
      <alignment horizontal="center" vertical="center"/>
    </xf>
    <xf numFmtId="167" fontId="22" fillId="15" borderId="168" xfId="13" applyNumberFormat="1" applyFont="1" applyFill="1" applyBorder="1" applyAlignment="1" applyProtection="1">
      <alignment vertical="center"/>
    </xf>
    <xf numFmtId="178" fontId="0" fillId="12" borderId="172" xfId="13" applyNumberFormat="1" applyFont="1" applyFill="1" applyBorder="1" applyAlignment="1" applyProtection="1">
      <alignment horizontal="center" vertical="center"/>
      <protection locked="0"/>
    </xf>
    <xf numFmtId="178" fontId="0" fillId="12" borderId="145" xfId="13" applyNumberFormat="1" applyFont="1" applyFill="1" applyBorder="1" applyAlignment="1" applyProtection="1">
      <alignment horizontal="center" vertical="center"/>
      <protection locked="0"/>
    </xf>
    <xf numFmtId="178" fontId="0" fillId="12" borderId="117" xfId="13" applyNumberFormat="1" applyFont="1" applyFill="1" applyBorder="1" applyAlignment="1" applyProtection="1">
      <alignment horizontal="center" vertical="center"/>
      <protection locked="0"/>
    </xf>
    <xf numFmtId="0" fontId="0" fillId="0" borderId="128" xfId="0" applyFont="1" applyFill="1" applyBorder="1" applyAlignment="1" applyProtection="1">
      <alignment horizontal="left" vertical="center"/>
    </xf>
    <xf numFmtId="0" fontId="0" fillId="0" borderId="129" xfId="0" applyFont="1" applyFill="1" applyBorder="1" applyAlignment="1" applyProtection="1">
      <alignment horizontal="left" vertical="center"/>
    </xf>
    <xf numFmtId="0" fontId="0" fillId="0" borderId="130" xfId="0" applyFont="1" applyFill="1" applyBorder="1" applyAlignment="1" applyProtection="1">
      <alignment horizontal="left" vertical="center"/>
    </xf>
    <xf numFmtId="166" fontId="0" fillId="0" borderId="107" xfId="13" applyNumberFormat="1" applyFont="1" applyFill="1" applyBorder="1" applyAlignment="1" applyProtection="1">
      <alignment vertical="center"/>
    </xf>
    <xf numFmtId="166" fontId="0" fillId="0" borderId="177" xfId="13" applyNumberFormat="1" applyFont="1" applyFill="1" applyBorder="1" applyAlignment="1" applyProtection="1">
      <alignment vertical="center"/>
    </xf>
    <xf numFmtId="166" fontId="0" fillId="0" borderId="108" xfId="13" applyNumberFormat="1" applyFont="1" applyFill="1" applyBorder="1" applyAlignment="1" applyProtection="1">
      <alignment vertical="center"/>
    </xf>
    <xf numFmtId="167" fontId="0" fillId="29" borderId="100" xfId="13" applyNumberFormat="1" applyFont="1" applyFill="1" applyBorder="1" applyAlignment="1" applyProtection="1">
      <alignment vertical="center"/>
    </xf>
    <xf numFmtId="167" fontId="0" fillId="29" borderId="47" xfId="13" applyNumberFormat="1" applyFont="1" applyFill="1" applyBorder="1" applyAlignment="1" applyProtection="1">
      <alignment vertical="center"/>
    </xf>
    <xf numFmtId="167" fontId="0" fillId="29" borderId="98" xfId="13" applyNumberFormat="1" applyFont="1" applyFill="1" applyBorder="1" applyAlignment="1" applyProtection="1">
      <alignment vertical="center"/>
    </xf>
    <xf numFmtId="167" fontId="0" fillId="29" borderId="99" xfId="13" applyNumberFormat="1" applyFont="1" applyFill="1" applyBorder="1" applyAlignment="1" applyProtection="1">
      <alignment vertical="center"/>
    </xf>
    <xf numFmtId="167" fontId="0" fillId="29" borderId="101" xfId="13" applyNumberFormat="1" applyFont="1" applyFill="1" applyBorder="1" applyAlignment="1" applyProtection="1">
      <alignment vertical="center"/>
    </xf>
    <xf numFmtId="167" fontId="0" fillId="29" borderId="102" xfId="13" applyNumberFormat="1" applyFont="1" applyFill="1" applyBorder="1" applyAlignment="1" applyProtection="1">
      <alignment vertical="center"/>
    </xf>
    <xf numFmtId="167" fontId="0" fillId="29" borderId="50" xfId="13" applyNumberFormat="1" applyFont="1" applyFill="1" applyBorder="1" applyAlignment="1" applyProtection="1">
      <alignment vertical="center"/>
    </xf>
    <xf numFmtId="167" fontId="0" fillId="0" borderId="105" xfId="13" applyNumberFormat="1" applyFont="1" applyFill="1" applyBorder="1" applyAlignment="1" applyProtection="1">
      <alignment vertical="center"/>
    </xf>
    <xf numFmtId="169" fontId="0" fillId="0" borderId="105" xfId="0" applyNumberFormat="1" applyFont="1" applyFill="1" applyBorder="1" applyAlignment="1" applyProtection="1">
      <alignment horizontal="center" vertical="center"/>
    </xf>
    <xf numFmtId="169" fontId="0" fillId="0" borderId="104" xfId="0" applyNumberFormat="1" applyFont="1" applyFill="1" applyBorder="1" applyAlignment="1" applyProtection="1">
      <alignment horizontal="center" vertical="center"/>
    </xf>
    <xf numFmtId="167" fontId="13" fillId="34" borderId="178" xfId="0" applyNumberFormat="1" applyFont="1" applyFill="1" applyBorder="1" applyAlignment="1" applyProtection="1">
      <alignment horizontal="center" vertical="center" wrapText="1"/>
    </xf>
    <xf numFmtId="167" fontId="13" fillId="34" borderId="179" xfId="0" applyNumberFormat="1" applyFont="1" applyFill="1" applyBorder="1" applyAlignment="1" applyProtection="1">
      <alignment horizontal="center" vertical="center" wrapText="1"/>
    </xf>
    <xf numFmtId="167" fontId="13" fillId="34" borderId="180" xfId="0" applyNumberFormat="1" applyFont="1" applyFill="1" applyBorder="1" applyAlignment="1" applyProtection="1">
      <alignment horizontal="center" vertical="center" wrapText="1"/>
    </xf>
    <xf numFmtId="167" fontId="13" fillId="15" borderId="181" xfId="0" applyNumberFormat="1" applyFont="1" applyFill="1" applyBorder="1" applyAlignment="1" applyProtection="1">
      <alignment horizontal="center" vertical="center" wrapText="1"/>
    </xf>
    <xf numFmtId="167" fontId="13" fillId="15" borderId="179" xfId="0" applyNumberFormat="1" applyFont="1" applyFill="1" applyBorder="1" applyAlignment="1" applyProtection="1">
      <alignment horizontal="center" vertical="center" wrapText="1"/>
    </xf>
    <xf numFmtId="167" fontId="13" fillId="15" borderId="182" xfId="0" applyNumberFormat="1" applyFont="1" applyFill="1" applyBorder="1" applyAlignment="1" applyProtection="1">
      <alignment horizontal="center" vertical="center" wrapText="1"/>
    </xf>
    <xf numFmtId="0" fontId="13" fillId="15" borderId="178" xfId="0" applyFont="1" applyFill="1" applyBorder="1" applyAlignment="1" applyProtection="1">
      <alignment horizontal="center" vertical="center"/>
    </xf>
    <xf numFmtId="0" fontId="13" fillId="15" borderId="183" xfId="0" applyFont="1" applyFill="1" applyBorder="1" applyAlignment="1" applyProtection="1">
      <alignment horizontal="center" vertical="center"/>
    </xf>
    <xf numFmtId="166" fontId="0" fillId="0" borderId="184" xfId="13" applyNumberFormat="1" applyFont="1" applyFill="1" applyBorder="1" applyAlignment="1" applyProtection="1">
      <alignment vertical="center"/>
    </xf>
    <xf numFmtId="166" fontId="0" fillId="0" borderId="185" xfId="13" applyNumberFormat="1" applyFont="1" applyFill="1" applyBorder="1" applyAlignment="1" applyProtection="1">
      <alignment vertical="center"/>
    </xf>
    <xf numFmtId="166" fontId="0" fillId="0" borderId="186" xfId="13" applyNumberFormat="1" applyFont="1" applyFill="1" applyBorder="1" applyAlignment="1" applyProtection="1">
      <alignment vertical="center"/>
    </xf>
    <xf numFmtId="179" fontId="14" fillId="36" borderId="47" xfId="16" applyNumberFormat="1" applyFill="1" applyBorder="1" applyAlignment="1" applyProtection="1">
      <alignment horizontal="center" vertical="center"/>
    </xf>
    <xf numFmtId="179" fontId="14" fillId="36" borderId="102" xfId="16" applyNumberFormat="1" applyFill="1" applyBorder="1" applyAlignment="1" applyProtection="1">
      <alignment horizontal="center" vertical="center"/>
    </xf>
    <xf numFmtId="167" fontId="0" fillId="29" borderId="128" xfId="13" applyNumberFormat="1" applyFont="1" applyFill="1" applyBorder="1" applyAlignment="1" applyProtection="1">
      <alignment vertical="center"/>
    </xf>
    <xf numFmtId="167" fontId="0" fillId="29" borderId="129" xfId="13" applyNumberFormat="1" applyFont="1" applyFill="1" applyBorder="1" applyAlignment="1" applyProtection="1">
      <alignment vertical="center"/>
    </xf>
    <xf numFmtId="167" fontId="0" fillId="29" borderId="130" xfId="13" applyNumberFormat="1" applyFont="1" applyFill="1" applyBorder="1" applyAlignment="1" applyProtection="1">
      <alignment vertical="center"/>
    </xf>
    <xf numFmtId="176" fontId="23" fillId="26" borderId="59" xfId="0" applyNumberFormat="1" applyFont="1" applyFill="1" applyBorder="1" applyAlignment="1" applyProtection="1">
      <alignment horizontal="right" vertical="center"/>
    </xf>
    <xf numFmtId="9" fontId="0" fillId="12" borderId="106" xfId="0" applyNumberFormat="1" applyFont="1" applyFill="1" applyBorder="1" applyAlignment="1" applyProtection="1">
      <alignment horizontal="center" vertical="center"/>
      <protection locked="0"/>
    </xf>
    <xf numFmtId="176" fontId="0" fillId="0" borderId="169" xfId="0" applyNumberFormat="1" applyFont="1" applyFill="1" applyBorder="1" applyAlignment="1" applyProtection="1">
      <alignment horizontal="right" vertical="center"/>
    </xf>
    <xf numFmtId="176" fontId="0" fillId="0" borderId="122" xfId="0" applyNumberFormat="1" applyFont="1" applyFill="1" applyBorder="1" applyAlignment="1" applyProtection="1">
      <alignment horizontal="right" vertical="center"/>
    </xf>
    <xf numFmtId="168" fontId="0" fillId="12" borderId="190" xfId="16" applyFont="1" applyFill="1" applyBorder="1" applyAlignment="1" applyProtection="1">
      <alignment horizontal="center" vertical="center"/>
      <protection locked="0"/>
    </xf>
    <xf numFmtId="168" fontId="15" fillId="19" borderId="48" xfId="16" applyFont="1" applyFill="1" applyBorder="1" applyAlignment="1" applyProtection="1">
      <alignment horizontal="center" vertical="center"/>
    </xf>
    <xf numFmtId="176" fontId="23" fillId="26" borderId="49" xfId="0" applyNumberFormat="1" applyFont="1" applyFill="1" applyBorder="1" applyAlignment="1" applyProtection="1">
      <alignment horizontal="right" vertical="center"/>
    </xf>
    <xf numFmtId="0" fontId="18" fillId="33" borderId="28" xfId="0" applyFont="1" applyFill="1" applyBorder="1" applyAlignment="1" applyProtection="1">
      <alignment horizontal="center" vertical="center" wrapText="1"/>
    </xf>
    <xf numFmtId="0" fontId="18" fillId="48" borderId="29" xfId="0" applyFont="1" applyFill="1" applyBorder="1" applyAlignment="1" applyProtection="1">
      <alignment vertical="center"/>
    </xf>
    <xf numFmtId="166" fontId="18" fillId="48" borderId="100" xfId="13" applyNumberFormat="1" applyFont="1" applyFill="1" applyBorder="1" applyAlignment="1" applyProtection="1">
      <alignment vertical="center"/>
    </xf>
    <xf numFmtId="0" fontId="11" fillId="23" borderId="148" xfId="0" applyFont="1" applyFill="1" applyBorder="1" applyAlignment="1">
      <alignment horizontal="left" vertical="center"/>
    </xf>
    <xf numFmtId="167" fontId="11" fillId="23" borderId="100" xfId="13" applyNumberFormat="1" applyFont="1" applyFill="1" applyBorder="1" applyAlignment="1">
      <alignment horizontal="center" vertical="center"/>
    </xf>
    <xf numFmtId="167" fontId="13" fillId="40" borderId="100" xfId="13" applyNumberFormat="1" applyFont="1" applyFill="1" applyBorder="1" applyAlignment="1">
      <alignment vertical="center"/>
    </xf>
    <xf numFmtId="167" fontId="11" fillId="23" borderId="165" xfId="13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13" fillId="20" borderId="138" xfId="0" applyFont="1" applyFill="1" applyBorder="1" applyAlignment="1">
      <alignment horizontal="center" vertical="center" wrapText="1"/>
    </xf>
    <xf numFmtId="0" fontId="11" fillId="20" borderId="148" xfId="0" applyFont="1" applyFill="1" applyBorder="1" applyAlignment="1">
      <alignment horizontal="left" vertical="center"/>
    </xf>
    <xf numFmtId="167" fontId="11" fillId="20" borderId="100" xfId="13" applyNumberFormat="1" applyFont="1" applyFill="1" applyBorder="1" applyAlignment="1">
      <alignment horizontal="center" vertical="center"/>
    </xf>
    <xf numFmtId="167" fontId="13" fillId="41" borderId="100" xfId="13" applyNumberFormat="1" applyFont="1" applyFill="1" applyBorder="1" applyAlignment="1">
      <alignment vertical="center"/>
    </xf>
    <xf numFmtId="167" fontId="11" fillId="20" borderId="138" xfId="13" applyNumberFormat="1" applyFont="1" applyFill="1" applyBorder="1" applyAlignment="1">
      <alignment horizontal="center" vertical="center"/>
    </xf>
    <xf numFmtId="1" fontId="0" fillId="0" borderId="138" xfId="0" applyNumberFormat="1" applyBorder="1" applyAlignment="1">
      <alignment horizontal="center" vertical="center" wrapText="1"/>
    </xf>
    <xf numFmtId="174" fontId="19" fillId="0" borderId="148" xfId="0" applyNumberFormat="1" applyFont="1" applyBorder="1" applyAlignment="1">
      <alignment horizontal="left"/>
    </xf>
    <xf numFmtId="167" fontId="0" fillId="45" borderId="100" xfId="13" applyNumberFormat="1" applyFont="1" applyFill="1" applyBorder="1" applyAlignment="1">
      <alignment vertical="center"/>
    </xf>
    <xf numFmtId="167" fontId="19" fillId="29" borderId="100" xfId="13" applyNumberFormat="1" applyFont="1" applyFill="1" applyBorder="1" applyAlignment="1">
      <alignment vertical="center"/>
    </xf>
    <xf numFmtId="167" fontId="11" fillId="28" borderId="165" xfId="13" applyNumberFormat="1" applyFont="1" applyFill="1" applyBorder="1" applyAlignment="1">
      <alignment vertical="center"/>
    </xf>
    <xf numFmtId="1" fontId="0" fillId="0" borderId="140" xfId="0" applyNumberFormat="1" applyBorder="1"/>
    <xf numFmtId="174" fontId="30" fillId="0" borderId="148" xfId="0" applyNumberFormat="1" applyFont="1" applyBorder="1" applyAlignment="1">
      <alignment horizontal="left"/>
    </xf>
    <xf numFmtId="167" fontId="11" fillId="23" borderId="138" xfId="13" applyNumberFormat="1" applyFont="1" applyFill="1" applyBorder="1" applyAlignment="1">
      <alignment horizontal="center" vertical="center"/>
    </xf>
    <xf numFmtId="167" fontId="11" fillId="20" borderId="100" xfId="13" applyNumberFormat="1" applyFont="1" applyFill="1" applyBorder="1" applyAlignment="1">
      <alignment vertical="center"/>
    </xf>
    <xf numFmtId="167" fontId="11" fillId="20" borderId="165" xfId="13" applyNumberFormat="1" applyFont="1" applyFill="1" applyBorder="1" applyAlignment="1">
      <alignment vertical="center"/>
    </xf>
    <xf numFmtId="1" fontId="0" fillId="43" borderId="138" xfId="0" applyNumberFormat="1" applyFill="1" applyBorder="1" applyAlignment="1">
      <alignment horizontal="center" vertical="center" wrapText="1"/>
    </xf>
    <xf numFmtId="167" fontId="0" fillId="28" borderId="100" xfId="13" applyNumberFormat="1" applyFont="1" applyFill="1" applyBorder="1" applyAlignment="1">
      <alignment vertical="center"/>
    </xf>
    <xf numFmtId="166" fontId="13" fillId="31" borderId="191" xfId="13" applyNumberFormat="1" applyFont="1" applyFill="1" applyBorder="1" applyAlignment="1">
      <alignment vertical="center"/>
    </xf>
    <xf numFmtId="174" fontId="19" fillId="0" borderId="193" xfId="0" applyNumberFormat="1" applyFont="1" applyBorder="1" applyAlignment="1">
      <alignment horizontal="left"/>
    </xf>
    <xf numFmtId="167" fontId="11" fillId="28" borderId="194" xfId="13" applyNumberFormat="1" applyFont="1" applyFill="1" applyBorder="1" applyAlignment="1">
      <alignment vertical="center"/>
    </xf>
    <xf numFmtId="0" fontId="13" fillId="31" borderId="192" xfId="0" applyFont="1" applyFill="1" applyBorder="1" applyAlignment="1">
      <alignment vertical="center"/>
    </xf>
    <xf numFmtId="166" fontId="13" fillId="31" borderId="100" xfId="13" applyNumberFormat="1" applyFont="1" applyFill="1" applyBorder="1" applyAlignment="1">
      <alignment vertical="center"/>
    </xf>
    <xf numFmtId="166" fontId="13" fillId="32" borderId="100" xfId="13" applyNumberFormat="1" applyFont="1" applyFill="1" applyBorder="1" applyAlignment="1">
      <alignment vertical="center"/>
    </xf>
    <xf numFmtId="180" fontId="14" fillId="28" borderId="100" xfId="13" applyNumberFormat="1" applyFill="1" applyBorder="1"/>
    <xf numFmtId="177" fontId="0" fillId="12" borderId="21" xfId="13" applyNumberFormat="1" applyFont="1" applyFill="1" applyBorder="1" applyAlignment="1" applyProtection="1">
      <alignment vertical="center"/>
      <protection locked="0"/>
    </xf>
    <xf numFmtId="0" fontId="0" fillId="12" borderId="104" xfId="0" applyFont="1" applyFill="1" applyBorder="1" applyAlignment="1" applyProtection="1">
      <alignment horizontal="left" vertical="center"/>
      <protection locked="0"/>
    </xf>
    <xf numFmtId="0" fontId="0" fillId="0" borderId="197" xfId="0" applyFont="1" applyFill="1" applyBorder="1" applyAlignment="1" applyProtection="1">
      <alignment horizontal="left" vertical="center"/>
    </xf>
    <xf numFmtId="0" fontId="13" fillId="0" borderId="198" xfId="0" applyFont="1" applyFill="1" applyBorder="1" applyAlignment="1" applyProtection="1">
      <alignment horizontal="left" vertical="center"/>
    </xf>
    <xf numFmtId="0" fontId="13" fillId="21" borderId="212" xfId="0" applyFont="1" applyFill="1" applyBorder="1" applyAlignment="1">
      <alignment horizontal="center" vertical="center"/>
    </xf>
    <xf numFmtId="0" fontId="0" fillId="12" borderId="47" xfId="0" applyFont="1" applyFill="1" applyBorder="1" applyAlignment="1" applyProtection="1">
      <alignment horizontal="left" vertical="center"/>
      <protection locked="0"/>
    </xf>
    <xf numFmtId="1" fontId="0" fillId="0" borderId="213" xfId="0" applyNumberFormat="1" applyBorder="1" applyAlignment="1">
      <alignment horizontal="center"/>
    </xf>
    <xf numFmtId="1" fontId="0" fillId="0" borderId="2" xfId="0" applyNumberFormat="1" applyBorder="1" applyAlignment="1">
      <alignment horizontal="center" vertical="center" wrapText="1"/>
    </xf>
    <xf numFmtId="0" fontId="13" fillId="30" borderId="214" xfId="0" applyFont="1" applyFill="1" applyBorder="1" applyAlignment="1">
      <alignment horizontal="center" vertical="center" wrapText="1"/>
    </xf>
    <xf numFmtId="42" fontId="0" fillId="45" borderId="196" xfId="31" applyFont="1" applyFill="1" applyBorder="1" applyAlignment="1" applyProtection="1">
      <alignment horizontal="center" vertical="center"/>
    </xf>
    <xf numFmtId="174" fontId="19" fillId="0" borderId="148" xfId="0" applyNumberFormat="1" applyFont="1" applyBorder="1" applyAlignment="1">
      <alignment horizontal="left" wrapText="1"/>
    </xf>
    <xf numFmtId="0" fontId="0" fillId="0" borderId="0" xfId="0" applyFont="1" applyFill="1" applyProtection="1"/>
    <xf numFmtId="0" fontId="0" fillId="0" borderId="0" xfId="0" applyFont="1" applyFill="1" applyAlignment="1" applyProtection="1">
      <alignment vertical="center"/>
    </xf>
    <xf numFmtId="0" fontId="0" fillId="0" borderId="0" xfId="0" applyFont="1" applyAlignment="1" applyProtection="1">
      <alignment horizontal="center" vertical="center"/>
    </xf>
    <xf numFmtId="0" fontId="13" fillId="0" borderId="0" xfId="0" applyFont="1" applyFill="1" applyBorder="1" applyAlignment="1" applyProtection="1">
      <alignment horizontal="center" vertical="center" wrapText="1"/>
    </xf>
    <xf numFmtId="0" fontId="0" fillId="0" borderId="0" xfId="0" applyFont="1" applyFill="1" applyBorder="1" applyProtection="1"/>
    <xf numFmtId="17" fontId="18" fillId="0" borderId="0" xfId="0" applyNumberFormat="1" applyFont="1" applyFill="1" applyBorder="1" applyAlignment="1" applyProtection="1">
      <alignment horizontal="center" vertical="center" wrapText="1"/>
    </xf>
    <xf numFmtId="0" fontId="18" fillId="0" borderId="0" xfId="0" applyFont="1" applyFill="1" applyBorder="1" applyAlignment="1" applyProtection="1">
      <alignment horizontal="center" vertical="center" wrapText="1"/>
    </xf>
    <xf numFmtId="0" fontId="0" fillId="0" borderId="0" xfId="0" applyFont="1" applyFill="1" applyBorder="1" applyAlignment="1" applyProtection="1">
      <alignment horizontal="center" vertical="center" wrapText="1"/>
    </xf>
    <xf numFmtId="176" fontId="0" fillId="0" borderId="0" xfId="0" applyNumberFormat="1" applyFont="1" applyFill="1" applyBorder="1" applyAlignment="1" applyProtection="1">
      <alignment horizontal="right" vertical="center"/>
    </xf>
    <xf numFmtId="177" fontId="0" fillId="12" borderId="196" xfId="13" applyNumberFormat="1" applyFont="1" applyFill="1" applyBorder="1" applyAlignment="1" applyProtection="1">
      <alignment vertical="center"/>
      <protection locked="0"/>
    </xf>
    <xf numFmtId="177" fontId="0" fillId="12" borderId="103" xfId="13" applyNumberFormat="1" applyFont="1" applyFill="1" applyBorder="1" applyAlignment="1" applyProtection="1">
      <alignment vertical="center"/>
      <protection locked="0"/>
    </xf>
    <xf numFmtId="167" fontId="0" fillId="29" borderId="105" xfId="13" applyNumberFormat="1" applyFont="1" applyFill="1" applyBorder="1" applyAlignment="1" applyProtection="1">
      <alignment vertical="center"/>
    </xf>
    <xf numFmtId="167" fontId="0" fillId="29" borderId="103" xfId="13" applyNumberFormat="1" applyFont="1" applyFill="1" applyBorder="1" applyAlignment="1" applyProtection="1">
      <alignment vertical="center"/>
    </xf>
    <xf numFmtId="167" fontId="0" fillId="29" borderId="104" xfId="13" applyNumberFormat="1" applyFont="1" applyFill="1" applyBorder="1" applyAlignment="1" applyProtection="1">
      <alignment vertical="center"/>
    </xf>
    <xf numFmtId="179" fontId="14" fillId="36" borderId="105" xfId="16" applyNumberFormat="1" applyFill="1" applyBorder="1" applyAlignment="1" applyProtection="1">
      <alignment horizontal="center" vertical="center"/>
    </xf>
    <xf numFmtId="179" fontId="14" fillId="36" borderId="103" xfId="16" applyNumberFormat="1" applyFill="1" applyBorder="1" applyAlignment="1" applyProtection="1">
      <alignment horizontal="center" vertical="center"/>
    </xf>
    <xf numFmtId="0" fontId="0" fillId="12" borderId="207" xfId="0" applyFont="1" applyFill="1" applyBorder="1" applyAlignment="1" applyProtection="1">
      <alignment horizontal="left" vertical="center"/>
      <protection locked="0"/>
    </xf>
    <xf numFmtId="0" fontId="0" fillId="12" borderId="105" xfId="0" applyFont="1" applyFill="1" applyBorder="1" applyAlignment="1" applyProtection="1">
      <alignment horizontal="left" vertical="center"/>
      <protection locked="0"/>
    </xf>
    <xf numFmtId="167" fontId="0" fillId="12" borderId="104" xfId="13" applyNumberFormat="1" applyFont="1" applyFill="1" applyBorder="1" applyAlignment="1" applyProtection="1">
      <alignment vertical="center"/>
      <protection locked="0"/>
    </xf>
    <xf numFmtId="179" fontId="14" fillId="36" borderId="104" xfId="16" applyNumberFormat="1" applyFill="1" applyBorder="1" applyAlignment="1" applyProtection="1">
      <alignment horizontal="center" vertical="center"/>
    </xf>
    <xf numFmtId="177" fontId="0" fillId="12" borderId="202" xfId="13" applyNumberFormat="1" applyFont="1" applyFill="1" applyBorder="1" applyAlignment="1" applyProtection="1">
      <alignment vertical="center"/>
      <protection locked="0"/>
    </xf>
    <xf numFmtId="167" fontId="14" fillId="0" borderId="206" xfId="13" applyNumberFormat="1" applyFont="1" applyFill="1" applyBorder="1" applyAlignment="1" applyProtection="1">
      <alignment vertical="center"/>
    </xf>
    <xf numFmtId="177" fontId="0" fillId="45" borderId="207" xfId="13" applyNumberFormat="1" applyFont="1" applyFill="1" applyBorder="1" applyAlignment="1">
      <alignment vertical="center"/>
    </xf>
    <xf numFmtId="177" fontId="0" fillId="45" borderId="141" xfId="13" applyNumberFormat="1" applyFont="1" applyFill="1" applyBorder="1" applyAlignment="1">
      <alignment vertical="center"/>
    </xf>
    <xf numFmtId="167" fontId="14" fillId="1" borderId="207" xfId="13" applyNumberFormat="1" applyFont="1" applyFill="1" applyBorder="1" applyAlignment="1" applyProtection="1">
      <alignment vertical="center"/>
    </xf>
    <xf numFmtId="167" fontId="14" fillId="0" borderId="207" xfId="13" applyNumberFormat="1" applyFont="1" applyFill="1" applyBorder="1" applyAlignment="1" applyProtection="1">
      <alignment vertical="center"/>
    </xf>
    <xf numFmtId="167" fontId="14" fillId="0" borderId="208" xfId="13" applyNumberFormat="1" applyFont="1" applyFill="1" applyBorder="1" applyAlignment="1" applyProtection="1">
      <alignment vertical="center"/>
    </xf>
    <xf numFmtId="167" fontId="0" fillId="0" borderId="220" xfId="0" applyNumberFormat="1" applyFont="1" applyFill="1" applyBorder="1" applyAlignment="1" applyProtection="1">
      <alignment vertical="center"/>
    </xf>
    <xf numFmtId="167" fontId="14" fillId="1" borderId="219" xfId="13" applyNumberFormat="1" applyFont="1" applyFill="1" applyBorder="1" applyAlignment="1" applyProtection="1">
      <alignment vertical="center"/>
    </xf>
    <xf numFmtId="172" fontId="0" fillId="0" borderId="219" xfId="12" applyNumberFormat="1" applyFont="1" applyFill="1" applyBorder="1" applyAlignment="1" applyProtection="1">
      <alignment vertical="center"/>
    </xf>
    <xf numFmtId="172" fontId="0" fillId="0" borderId="221" xfId="12" applyNumberFormat="1" applyFont="1" applyFill="1" applyBorder="1" applyAlignment="1" applyProtection="1">
      <alignment vertical="center"/>
    </xf>
    <xf numFmtId="167" fontId="13" fillId="39" borderId="222" xfId="0" applyNumberFormat="1" applyFont="1" applyFill="1" applyBorder="1" applyAlignment="1" applyProtection="1">
      <alignment vertical="center"/>
    </xf>
    <xf numFmtId="167" fontId="13" fillId="39" borderId="223" xfId="13" applyNumberFormat="1" applyFont="1" applyFill="1" applyBorder="1" applyAlignment="1" applyProtection="1">
      <alignment vertical="center"/>
    </xf>
    <xf numFmtId="172" fontId="0" fillId="0" borderId="224" xfId="12" applyNumberFormat="1" applyFont="1" applyFill="1" applyBorder="1" applyAlignment="1" applyProtection="1">
      <alignment vertical="center"/>
    </xf>
    <xf numFmtId="167" fontId="11" fillId="56" borderId="100" xfId="13" applyNumberFormat="1" applyFont="1" applyFill="1" applyBorder="1" applyAlignment="1">
      <alignment vertical="center"/>
    </xf>
    <xf numFmtId="175" fontId="14" fillId="12" borderId="219" xfId="12" applyNumberFormat="1" applyFill="1" applyBorder="1"/>
    <xf numFmtId="167" fontId="11" fillId="29" borderId="100" xfId="13" applyNumberFormat="1" applyFont="1" applyFill="1" applyBorder="1" applyAlignment="1">
      <alignment vertical="center"/>
    </xf>
    <xf numFmtId="175" fontId="14" fillId="29" borderId="219" xfId="12" applyNumberFormat="1" applyFill="1" applyBorder="1"/>
    <xf numFmtId="175" fontId="19" fillId="29" borderId="100" xfId="12" applyNumberFormat="1" applyFont="1" applyFill="1" applyBorder="1" applyAlignment="1">
      <alignment vertical="center"/>
    </xf>
    <xf numFmtId="167" fontId="19" fillId="58" borderId="100" xfId="13" applyNumberFormat="1" applyFont="1" applyFill="1" applyBorder="1" applyAlignment="1">
      <alignment vertical="center"/>
    </xf>
    <xf numFmtId="175" fontId="14" fillId="58" borderId="219" xfId="12" applyNumberFormat="1" applyFill="1" applyBorder="1"/>
    <xf numFmtId="175" fontId="14" fillId="58" borderId="219" xfId="12" applyNumberFormat="1" applyFont="1" applyFill="1" applyBorder="1"/>
    <xf numFmtId="167" fontId="19" fillId="59" borderId="100" xfId="13" applyNumberFormat="1" applyFont="1" applyFill="1" applyBorder="1" applyAlignment="1">
      <alignment vertical="center"/>
    </xf>
    <xf numFmtId="180" fontId="13" fillId="19" borderId="219" xfId="13" applyNumberFormat="1" applyFont="1" applyFill="1" applyBorder="1" applyAlignment="1" applyProtection="1">
      <alignment horizontal="center"/>
    </xf>
    <xf numFmtId="167" fontId="11" fillId="40" borderId="100" xfId="13" applyNumberFormat="1" applyFont="1" applyFill="1" applyBorder="1" applyAlignment="1" applyProtection="1">
      <alignment vertical="center"/>
    </xf>
    <xf numFmtId="0" fontId="11" fillId="20" borderId="217" xfId="0" applyFont="1" applyFill="1" applyBorder="1" applyAlignment="1" applyProtection="1">
      <alignment horizontal="left" vertical="center"/>
    </xf>
    <xf numFmtId="180" fontId="13" fillId="19" borderId="219" xfId="13" applyNumberFormat="1" applyFont="1" applyFill="1" applyBorder="1" applyAlignment="1" applyProtection="1">
      <alignment horizontal="center"/>
      <protection locked="0"/>
    </xf>
    <xf numFmtId="180" fontId="14" fillId="12" borderId="219" xfId="13" applyNumberFormat="1" applyFill="1" applyBorder="1" applyProtection="1">
      <protection locked="0"/>
    </xf>
    <xf numFmtId="42" fontId="0" fillId="49" borderId="196" xfId="31" applyFont="1" applyFill="1" applyBorder="1" applyAlignment="1" applyProtection="1">
      <alignment horizontal="center" vertical="center"/>
      <protection locked="0"/>
    </xf>
    <xf numFmtId="180" fontId="14" fillId="12" borderId="0" xfId="13" applyNumberFormat="1" applyFill="1" applyProtection="1">
      <protection locked="0"/>
    </xf>
    <xf numFmtId="42" fontId="0" fillId="12" borderId="196" xfId="31" applyFont="1" applyFill="1" applyBorder="1" applyAlignment="1" applyProtection="1">
      <alignment horizontal="center" vertical="center"/>
      <protection locked="0"/>
    </xf>
    <xf numFmtId="167" fontId="11" fillId="40" borderId="100" xfId="13" applyNumberFormat="1" applyFont="1" applyFill="1" applyBorder="1" applyAlignment="1" applyProtection="1">
      <alignment vertical="center"/>
      <protection locked="0"/>
    </xf>
    <xf numFmtId="0" fontId="11" fillId="20" borderId="148" xfId="0" applyFont="1" applyFill="1" applyBorder="1" applyAlignment="1" applyProtection="1">
      <alignment horizontal="left" vertical="center"/>
      <protection locked="0"/>
    </xf>
    <xf numFmtId="167" fontId="11" fillId="60" borderId="100" xfId="13" applyNumberFormat="1" applyFont="1" applyFill="1" applyBorder="1" applyAlignment="1">
      <alignment vertical="center"/>
    </xf>
    <xf numFmtId="167" fontId="11" fillId="61" borderId="100" xfId="13" applyNumberFormat="1" applyFont="1" applyFill="1" applyBorder="1" applyAlignment="1">
      <alignment vertical="center"/>
    </xf>
    <xf numFmtId="175" fontId="14" fillId="29" borderId="219" xfId="12" applyNumberFormat="1" applyFont="1" applyFill="1" applyBorder="1"/>
    <xf numFmtId="0" fontId="0" fillId="12" borderId="206" xfId="0" applyFont="1" applyFill="1" applyBorder="1" applyAlignment="1" applyProtection="1">
      <alignment horizontal="left" vertical="center"/>
      <protection locked="0"/>
    </xf>
    <xf numFmtId="0" fontId="0" fillId="12" borderId="208" xfId="0" applyFont="1" applyFill="1" applyBorder="1" applyAlignment="1" applyProtection="1">
      <alignment horizontal="left" vertical="center"/>
      <protection locked="0"/>
    </xf>
    <xf numFmtId="0" fontId="0" fillId="12" borderId="224" xfId="0" applyFont="1" applyFill="1" applyBorder="1" applyAlignment="1" applyProtection="1">
      <alignment horizontal="left" vertical="center"/>
      <protection locked="0"/>
    </xf>
    <xf numFmtId="0" fontId="0" fillId="12" borderId="219" xfId="0" applyFont="1" applyFill="1" applyBorder="1" applyAlignment="1" applyProtection="1">
      <alignment horizontal="left" vertical="center"/>
      <protection locked="0"/>
    </xf>
    <xf numFmtId="0" fontId="0" fillId="12" borderId="221" xfId="0" applyFont="1" applyFill="1" applyBorder="1" applyAlignment="1" applyProtection="1">
      <alignment horizontal="left" vertical="center"/>
      <protection locked="0"/>
    </xf>
    <xf numFmtId="0" fontId="0" fillId="12" borderId="223" xfId="0" applyFont="1" applyFill="1" applyBorder="1" applyAlignment="1" applyProtection="1">
      <alignment horizontal="left" vertical="center"/>
      <protection locked="0"/>
    </xf>
    <xf numFmtId="0" fontId="0" fillId="12" borderId="80" xfId="0" applyFont="1" applyFill="1" applyBorder="1" applyAlignment="1" applyProtection="1">
      <alignment horizontal="left" vertical="center"/>
      <protection locked="0"/>
    </xf>
    <xf numFmtId="0" fontId="0" fillId="12" borderId="202" xfId="0" applyFont="1" applyFill="1" applyBorder="1" applyAlignment="1" applyProtection="1">
      <alignment horizontal="left" vertical="center"/>
      <protection locked="0"/>
    </xf>
    <xf numFmtId="0" fontId="0" fillId="12" borderId="134" xfId="0" applyFont="1" applyFill="1" applyBorder="1" applyAlignment="1" applyProtection="1">
      <alignment horizontal="left" vertical="center"/>
      <protection locked="0"/>
    </xf>
    <xf numFmtId="167" fontId="13" fillId="34" borderId="228" xfId="0" applyNumberFormat="1" applyFont="1" applyFill="1" applyBorder="1" applyAlignment="1" applyProtection="1">
      <alignment horizontal="center" vertical="center" wrapText="1"/>
    </xf>
    <xf numFmtId="167" fontId="13" fillId="34" borderId="229" xfId="0" applyNumberFormat="1" applyFont="1" applyFill="1" applyBorder="1" applyAlignment="1" applyProtection="1">
      <alignment horizontal="center" vertical="center" wrapText="1"/>
    </xf>
    <xf numFmtId="167" fontId="13" fillId="34" borderId="230" xfId="0" applyNumberFormat="1" applyFont="1" applyFill="1" applyBorder="1" applyAlignment="1" applyProtection="1">
      <alignment horizontal="center" vertical="center" wrapText="1"/>
    </xf>
    <xf numFmtId="167" fontId="13" fillId="39" borderId="231" xfId="13" applyNumberFormat="1" applyFont="1" applyFill="1" applyBorder="1" applyAlignment="1" applyProtection="1">
      <alignment vertical="center"/>
    </xf>
    <xf numFmtId="167" fontId="13" fillId="39" borderId="232" xfId="13" applyNumberFormat="1" applyFont="1" applyFill="1" applyBorder="1" applyAlignment="1" applyProtection="1">
      <alignment vertical="center"/>
    </xf>
    <xf numFmtId="167" fontId="0" fillId="0" borderId="202" xfId="13" applyNumberFormat="1" applyFont="1" applyFill="1" applyBorder="1" applyAlignment="1" applyProtection="1">
      <alignment vertical="center"/>
    </xf>
    <xf numFmtId="167" fontId="0" fillId="0" borderId="206" xfId="13" applyNumberFormat="1" applyFont="1" applyFill="1" applyBorder="1" applyAlignment="1" applyProtection="1">
      <alignment vertical="center"/>
    </xf>
    <xf numFmtId="167" fontId="22" fillId="31" borderId="59" xfId="13" applyNumberFormat="1" applyFont="1" applyFill="1" applyBorder="1" applyAlignment="1" applyProtection="1">
      <alignment vertical="center" wrapText="1"/>
    </xf>
    <xf numFmtId="167" fontId="14" fillId="1" borderId="224" xfId="13" applyNumberFormat="1" applyFont="1" applyFill="1" applyBorder="1" applyAlignment="1" applyProtection="1">
      <alignment vertical="center"/>
    </xf>
    <xf numFmtId="172" fontId="0" fillId="0" borderId="233" xfId="12" applyNumberFormat="1" applyFont="1" applyFill="1" applyBorder="1" applyAlignment="1" applyProtection="1">
      <alignment vertical="center"/>
    </xf>
    <xf numFmtId="167" fontId="13" fillId="39" borderId="234" xfId="13" applyNumberFormat="1" applyFont="1" applyFill="1" applyBorder="1" applyAlignment="1" applyProtection="1">
      <alignment vertical="center"/>
    </xf>
    <xf numFmtId="167" fontId="0" fillId="0" borderId="207" xfId="13" applyNumberFormat="1" applyFont="1" applyFill="1" applyBorder="1" applyAlignment="1" applyProtection="1">
      <alignment vertical="center"/>
    </xf>
    <xf numFmtId="167" fontId="0" fillId="0" borderId="208" xfId="13" applyNumberFormat="1" applyFont="1" applyFill="1" applyBorder="1" applyAlignment="1" applyProtection="1">
      <alignment vertical="center"/>
    </xf>
    <xf numFmtId="0" fontId="13" fillId="62" borderId="212" xfId="0" applyFont="1" applyFill="1" applyBorder="1" applyAlignment="1" applyProtection="1">
      <alignment horizontal="center" vertical="center"/>
    </xf>
    <xf numFmtId="0" fontId="11" fillId="63" borderId="148" xfId="0" applyFont="1" applyFill="1" applyBorder="1" applyAlignment="1" applyProtection="1">
      <alignment horizontal="left" vertical="center"/>
    </xf>
    <xf numFmtId="167" fontId="11" fillId="63" borderId="100" xfId="13" applyNumberFormat="1" applyFont="1" applyFill="1" applyBorder="1" applyAlignment="1" applyProtection="1">
      <alignment horizontal="center" vertical="center"/>
    </xf>
    <xf numFmtId="167" fontId="11" fillId="24" borderId="100" xfId="13" applyNumberFormat="1" applyFont="1" applyFill="1" applyBorder="1" applyAlignment="1" applyProtection="1">
      <alignment vertical="center"/>
    </xf>
    <xf numFmtId="167" fontId="13" fillId="24" borderId="100" xfId="13" applyNumberFormat="1" applyFont="1" applyFill="1" applyBorder="1" applyAlignment="1" applyProtection="1">
      <alignment vertical="center"/>
    </xf>
    <xf numFmtId="167" fontId="11" fillId="63" borderId="165" xfId="13" applyNumberFormat="1" applyFont="1" applyFill="1" applyBorder="1" applyAlignment="1" applyProtection="1">
      <alignment horizontal="center" vertical="center"/>
    </xf>
    <xf numFmtId="0" fontId="13" fillId="64" borderId="138" xfId="0" applyFont="1" applyFill="1" applyBorder="1" applyAlignment="1" applyProtection="1">
      <alignment horizontal="center" vertical="center" wrapText="1"/>
    </xf>
    <xf numFmtId="0" fontId="11" fillId="64" borderId="148" xfId="0" applyFont="1" applyFill="1" applyBorder="1" applyAlignment="1" applyProtection="1">
      <alignment horizontal="left" vertical="center"/>
    </xf>
    <xf numFmtId="167" fontId="11" fillId="64" borderId="100" xfId="13" applyNumberFormat="1" applyFont="1" applyFill="1" applyBorder="1" applyAlignment="1" applyProtection="1">
      <alignment horizontal="center" vertical="center"/>
    </xf>
    <xf numFmtId="167" fontId="11" fillId="22" borderId="100" xfId="13" applyNumberFormat="1" applyFont="1" applyFill="1" applyBorder="1" applyAlignment="1" applyProtection="1">
      <alignment vertical="center"/>
    </xf>
    <xf numFmtId="167" fontId="13" fillId="22" borderId="100" xfId="13" applyNumberFormat="1" applyFont="1" applyFill="1" applyBorder="1" applyAlignment="1" applyProtection="1">
      <alignment vertical="center"/>
    </xf>
    <xf numFmtId="167" fontId="11" fillId="64" borderId="138" xfId="13" applyNumberFormat="1" applyFont="1" applyFill="1" applyBorder="1" applyAlignment="1" applyProtection="1">
      <alignment horizontal="center" vertical="center"/>
    </xf>
    <xf numFmtId="1" fontId="0" fillId="1" borderId="138" xfId="0" applyNumberFormat="1" applyFill="1" applyBorder="1" applyAlignment="1" applyProtection="1">
      <alignment horizontal="center" vertical="center" wrapText="1"/>
    </xf>
    <xf numFmtId="174" fontId="19" fillId="1" borderId="148" xfId="0" applyNumberFormat="1" applyFont="1" applyFill="1" applyBorder="1" applyAlignment="1" applyProtection="1">
      <alignment horizontal="left"/>
    </xf>
    <xf numFmtId="167" fontId="0" fillId="65" borderId="100" xfId="13" applyNumberFormat="1" applyFont="1" applyFill="1" applyBorder="1" applyAlignment="1" applyProtection="1">
      <alignment vertical="center"/>
    </xf>
    <xf numFmtId="167" fontId="19" fillId="1" borderId="100" xfId="13" applyNumberFormat="1" applyFont="1" applyFill="1" applyBorder="1" applyAlignment="1" applyProtection="1">
      <alignment vertical="center"/>
    </xf>
    <xf numFmtId="175" fontId="19" fillId="1" borderId="100" xfId="12" applyNumberFormat="1" applyFont="1" applyFill="1" applyBorder="1" applyAlignment="1" applyProtection="1">
      <alignment vertical="center"/>
    </xf>
    <xf numFmtId="167" fontId="19" fillId="57" borderId="100" xfId="13" applyNumberFormat="1" applyFont="1" applyFill="1" applyBorder="1" applyAlignment="1" applyProtection="1">
      <alignment vertical="center"/>
    </xf>
    <xf numFmtId="167" fontId="11" fillId="66" borderId="165" xfId="13" applyNumberFormat="1" applyFont="1" applyFill="1" applyBorder="1" applyAlignment="1" applyProtection="1">
      <alignment vertical="center"/>
    </xf>
    <xf numFmtId="167" fontId="0" fillId="67" borderId="100" xfId="13" applyNumberFormat="1" applyFont="1" applyFill="1" applyBorder="1" applyAlignment="1" applyProtection="1">
      <alignment vertical="center"/>
    </xf>
    <xf numFmtId="167" fontId="19" fillId="67" borderId="100" xfId="13" applyNumberFormat="1" applyFont="1" applyFill="1" applyBorder="1" applyAlignment="1" applyProtection="1">
      <alignment vertical="center"/>
    </xf>
    <xf numFmtId="175" fontId="19" fillId="67" borderId="100" xfId="12" applyNumberFormat="1" applyFont="1" applyFill="1" applyBorder="1" applyAlignment="1" applyProtection="1">
      <alignment vertical="center"/>
    </xf>
    <xf numFmtId="1" fontId="0" fillId="1" borderId="213" xfId="0" applyNumberFormat="1" applyFill="1" applyBorder="1" applyAlignment="1" applyProtection="1">
      <alignment horizontal="center"/>
    </xf>
    <xf numFmtId="1" fontId="0" fillId="1" borderId="140" xfId="0" applyNumberFormat="1" applyFill="1" applyBorder="1" applyProtection="1"/>
    <xf numFmtId="174" fontId="30" fillId="1" borderId="148" xfId="0" applyNumberFormat="1" applyFont="1" applyFill="1" applyBorder="1" applyAlignment="1" applyProtection="1">
      <alignment horizontal="left"/>
    </xf>
    <xf numFmtId="167" fontId="0" fillId="52" borderId="100" xfId="13" applyNumberFormat="1" applyFont="1" applyFill="1" applyBorder="1" applyAlignment="1" applyProtection="1">
      <alignment vertical="center"/>
    </xf>
    <xf numFmtId="167" fontId="19" fillId="52" borderId="100" xfId="13" applyNumberFormat="1" applyFont="1" applyFill="1" applyBorder="1" applyAlignment="1" applyProtection="1">
      <alignment vertical="center"/>
    </xf>
    <xf numFmtId="175" fontId="19" fillId="52" borderId="100" xfId="12" applyNumberFormat="1" applyFont="1" applyFill="1" applyBorder="1" applyAlignment="1" applyProtection="1">
      <alignment vertical="center"/>
    </xf>
    <xf numFmtId="167" fontId="11" fillId="63" borderId="138" xfId="13" applyNumberFormat="1" applyFont="1" applyFill="1" applyBorder="1" applyAlignment="1" applyProtection="1">
      <alignment horizontal="center" vertical="center"/>
    </xf>
    <xf numFmtId="167" fontId="11" fillId="64" borderId="100" xfId="13" applyNumberFormat="1" applyFont="1" applyFill="1" applyBorder="1" applyAlignment="1" applyProtection="1">
      <alignment vertical="center"/>
    </xf>
    <xf numFmtId="167" fontId="11" fillId="64" borderId="165" xfId="13" applyNumberFormat="1" applyFont="1" applyFill="1" applyBorder="1" applyAlignment="1" applyProtection="1">
      <alignment vertical="center"/>
    </xf>
    <xf numFmtId="1" fontId="0" fillId="68" borderId="138" xfId="0" applyNumberFormat="1" applyFill="1" applyBorder="1" applyAlignment="1" applyProtection="1">
      <alignment horizontal="center" vertical="center" wrapText="1"/>
    </xf>
    <xf numFmtId="167" fontId="11" fillId="51" borderId="100" xfId="13" applyNumberFormat="1" applyFont="1" applyFill="1" applyBorder="1" applyAlignment="1" applyProtection="1">
      <alignment vertical="center"/>
    </xf>
    <xf numFmtId="1" fontId="0" fillId="1" borderId="2" xfId="0" applyNumberFormat="1" applyFill="1" applyBorder="1" applyAlignment="1" applyProtection="1">
      <alignment horizontal="center" vertical="center" wrapText="1"/>
    </xf>
    <xf numFmtId="174" fontId="19" fillId="1" borderId="193" xfId="0" applyNumberFormat="1" applyFont="1" applyFill="1" applyBorder="1" applyAlignment="1" applyProtection="1">
      <alignment horizontal="left"/>
    </xf>
    <xf numFmtId="167" fontId="11" fillId="66" borderId="194" xfId="13" applyNumberFormat="1" applyFont="1" applyFill="1" applyBorder="1" applyAlignment="1" applyProtection="1">
      <alignment vertical="center"/>
    </xf>
    <xf numFmtId="0" fontId="13" fillId="69" borderId="214" xfId="0" applyFont="1" applyFill="1" applyBorder="1" applyAlignment="1" applyProtection="1">
      <alignment horizontal="center" vertical="center" wrapText="1"/>
    </xf>
    <xf numFmtId="0" fontId="13" fillId="70" borderId="192" xfId="0" applyFont="1" applyFill="1" applyBorder="1" applyAlignment="1" applyProtection="1">
      <alignment vertical="center"/>
    </xf>
    <xf numFmtId="166" fontId="13" fillId="70" borderId="100" xfId="13" applyNumberFormat="1" applyFont="1" applyFill="1" applyBorder="1" applyAlignment="1" applyProtection="1">
      <alignment vertical="center"/>
    </xf>
    <xf numFmtId="166" fontId="13" fillId="32" borderId="100" xfId="13" applyNumberFormat="1" applyFont="1" applyFill="1" applyBorder="1" applyAlignment="1" applyProtection="1">
      <alignment vertical="center"/>
    </xf>
    <xf numFmtId="166" fontId="13" fillId="70" borderId="191" xfId="13" applyNumberFormat="1" applyFont="1" applyFill="1" applyBorder="1" applyAlignment="1" applyProtection="1">
      <alignment vertical="center"/>
    </xf>
    <xf numFmtId="167" fontId="0" fillId="66" borderId="100" xfId="13" applyNumberFormat="1" applyFont="1" applyFill="1" applyBorder="1" applyAlignment="1">
      <alignment vertical="center"/>
    </xf>
    <xf numFmtId="180" fontId="14" fillId="66" borderId="100" xfId="13" applyNumberFormat="1" applyFill="1" applyBorder="1"/>
    <xf numFmtId="0" fontId="0" fillId="12" borderId="202" xfId="0" applyFont="1" applyFill="1" applyBorder="1" applyProtection="1">
      <protection locked="0"/>
    </xf>
    <xf numFmtId="0" fontId="0" fillId="12" borderId="112" xfId="0" applyFont="1" applyFill="1" applyBorder="1" applyProtection="1">
      <protection locked="0"/>
    </xf>
    <xf numFmtId="177" fontId="0" fillId="12" borderId="112" xfId="13" applyNumberFormat="1" applyFont="1" applyFill="1" applyBorder="1" applyAlignment="1" applyProtection="1">
      <alignment vertical="center"/>
      <protection locked="0"/>
    </xf>
    <xf numFmtId="176" fontId="0" fillId="29" borderId="235" xfId="0" applyNumberFormat="1" applyFont="1" applyFill="1" applyBorder="1" applyAlignment="1" applyProtection="1">
      <alignment horizontal="right" vertical="center"/>
    </xf>
    <xf numFmtId="0" fontId="13" fillId="16" borderId="223" xfId="0" applyFont="1" applyFill="1" applyBorder="1" applyAlignment="1" applyProtection="1">
      <alignment horizontal="center" vertical="center" wrapText="1"/>
    </xf>
    <xf numFmtId="0" fontId="13" fillId="16" borderId="234" xfId="0" applyFont="1" applyFill="1" applyBorder="1" applyAlignment="1" applyProtection="1">
      <alignment horizontal="center" vertical="center" wrapText="1"/>
    </xf>
    <xf numFmtId="0" fontId="13" fillId="16" borderId="104" xfId="0" applyFont="1" applyFill="1" applyBorder="1" applyAlignment="1" applyProtection="1">
      <alignment horizontal="center" vertical="center" wrapText="1"/>
    </xf>
    <xf numFmtId="176" fontId="22" fillId="28" borderId="59" xfId="0" applyNumberFormat="1" applyFont="1" applyFill="1" applyBorder="1" applyAlignment="1" applyProtection="1">
      <alignment horizontal="center" vertical="center"/>
    </xf>
    <xf numFmtId="167" fontId="14" fillId="57" borderId="196" xfId="13" applyNumberFormat="1" applyFont="1" applyFill="1" applyBorder="1" applyAlignment="1" applyProtection="1">
      <alignment vertical="center"/>
    </xf>
    <xf numFmtId="167" fontId="13" fillId="34" borderId="238" xfId="0" applyNumberFormat="1" applyFont="1" applyFill="1" applyBorder="1" applyAlignment="1" applyProtection="1">
      <alignment horizontal="center" vertical="center" wrapText="1"/>
    </xf>
    <xf numFmtId="167" fontId="13" fillId="15" borderId="226" xfId="0" applyNumberFormat="1" applyFont="1" applyFill="1" applyBorder="1" applyAlignment="1" applyProtection="1">
      <alignment horizontal="center" vertical="center" wrapText="1"/>
    </xf>
    <xf numFmtId="167" fontId="13" fillId="15" borderId="239" xfId="0" applyNumberFormat="1" applyFont="1" applyFill="1" applyBorder="1" applyAlignment="1" applyProtection="1">
      <alignment horizontal="center" vertical="center" wrapText="1"/>
    </xf>
    <xf numFmtId="167" fontId="13" fillId="15" borderId="230" xfId="0" applyNumberFormat="1" applyFont="1" applyFill="1" applyBorder="1" applyAlignment="1" applyProtection="1">
      <alignment horizontal="center" vertical="center" wrapText="1"/>
    </xf>
    <xf numFmtId="169" fontId="0" fillId="45" borderId="207" xfId="13" applyNumberFormat="1" applyFont="1" applyFill="1" applyBorder="1" applyAlignment="1" applyProtection="1">
      <alignment horizontal="center" vertical="center"/>
    </xf>
    <xf numFmtId="169" fontId="0" fillId="45" borderId="219" xfId="13" applyNumberFormat="1" applyFont="1" applyFill="1" applyBorder="1" applyAlignment="1" applyProtection="1">
      <alignment horizontal="center" vertical="center"/>
    </xf>
    <xf numFmtId="169" fontId="0" fillId="45" borderId="223" xfId="13" applyNumberFormat="1" applyFont="1" applyFill="1" applyBorder="1" applyAlignment="1" applyProtection="1">
      <alignment horizontal="center" vertical="center"/>
    </xf>
    <xf numFmtId="167" fontId="0" fillId="71" borderId="101" xfId="13" applyNumberFormat="1" applyFont="1" applyFill="1" applyBorder="1" applyAlignment="1" applyProtection="1">
      <alignment vertical="center"/>
    </xf>
    <xf numFmtId="167" fontId="0" fillId="71" borderId="100" xfId="13" applyNumberFormat="1" applyFont="1" applyFill="1" applyBorder="1" applyAlignment="1" applyProtection="1">
      <alignment vertical="center"/>
    </xf>
    <xf numFmtId="0" fontId="11" fillId="20" borderId="219" xfId="0" applyFont="1" applyFill="1" applyBorder="1" applyAlignment="1" applyProtection="1">
      <alignment horizontal="left" vertical="center"/>
    </xf>
    <xf numFmtId="0" fontId="11" fillId="20" borderId="219" xfId="0" applyFont="1" applyFill="1" applyBorder="1" applyAlignment="1" applyProtection="1">
      <alignment horizontal="left" vertical="center"/>
      <protection locked="0"/>
    </xf>
    <xf numFmtId="0" fontId="11" fillId="20" borderId="139" xfId="0" applyFont="1" applyFill="1" applyBorder="1" applyAlignment="1">
      <alignment horizontal="left" vertical="center"/>
    </xf>
    <xf numFmtId="180" fontId="13" fillId="19" borderId="150" xfId="13" applyNumberFormat="1" applyFont="1" applyFill="1" applyBorder="1" applyAlignment="1" applyProtection="1">
      <alignment horizontal="center"/>
      <protection locked="0"/>
    </xf>
    <xf numFmtId="180" fontId="13" fillId="19" borderId="150" xfId="13" applyNumberFormat="1" applyFont="1" applyFill="1" applyBorder="1" applyAlignment="1" applyProtection="1">
      <alignment horizontal="center"/>
    </xf>
    <xf numFmtId="0" fontId="13" fillId="21" borderId="219" xfId="0" applyFont="1" applyFill="1" applyBorder="1" applyAlignment="1">
      <alignment horizontal="left" vertical="center"/>
    </xf>
    <xf numFmtId="0" fontId="11" fillId="23" borderId="219" xfId="0" applyFont="1" applyFill="1" applyBorder="1" applyAlignment="1">
      <alignment horizontal="left" vertical="center"/>
    </xf>
    <xf numFmtId="172" fontId="0" fillId="1" borderId="219" xfId="12" applyNumberFormat="1" applyFont="1" applyFill="1" applyBorder="1" applyAlignment="1" applyProtection="1">
      <alignment vertical="center"/>
    </xf>
    <xf numFmtId="172" fontId="0" fillId="1" borderId="233" xfId="12" applyNumberFormat="1" applyFont="1" applyFill="1" applyBorder="1" applyAlignment="1" applyProtection="1">
      <alignment vertical="center"/>
    </xf>
    <xf numFmtId="172" fontId="0" fillId="1" borderId="221" xfId="12" applyNumberFormat="1" applyFont="1" applyFill="1" applyBorder="1" applyAlignment="1" applyProtection="1">
      <alignment vertical="center"/>
    </xf>
    <xf numFmtId="167" fontId="0" fillId="0" borderId="87" xfId="0" applyNumberFormat="1" applyFill="1" applyBorder="1" applyAlignment="1" applyProtection="1">
      <alignment vertical="center"/>
    </xf>
    <xf numFmtId="167" fontId="13" fillId="15" borderId="228" xfId="0" applyNumberFormat="1" applyFont="1" applyFill="1" applyBorder="1" applyAlignment="1" applyProtection="1">
      <alignment horizontal="center" vertical="center" wrapText="1"/>
    </xf>
    <xf numFmtId="167" fontId="13" fillId="15" borderId="229" xfId="0" applyNumberFormat="1" applyFont="1" applyFill="1" applyBorder="1" applyAlignment="1" applyProtection="1">
      <alignment horizontal="center" vertical="center" wrapText="1"/>
    </xf>
    <xf numFmtId="169" fontId="0" fillId="0" borderId="206" xfId="0" applyNumberFormat="1" applyFont="1" applyFill="1" applyBorder="1" applyAlignment="1" applyProtection="1">
      <alignment horizontal="center" vertical="center"/>
    </xf>
    <xf numFmtId="169" fontId="0" fillId="0" borderId="207" xfId="0" applyNumberFormat="1" applyFont="1" applyFill="1" applyBorder="1" applyAlignment="1" applyProtection="1">
      <alignment horizontal="center" vertical="center"/>
    </xf>
    <xf numFmtId="169" fontId="0" fillId="0" borderId="208" xfId="0" applyNumberFormat="1" applyFont="1" applyFill="1" applyBorder="1" applyAlignment="1" applyProtection="1">
      <alignment horizontal="center" vertical="center"/>
    </xf>
    <xf numFmtId="167" fontId="0" fillId="0" borderId="224" xfId="13" applyNumberFormat="1" applyFont="1" applyFill="1" applyBorder="1" applyAlignment="1" applyProtection="1">
      <alignment vertical="center"/>
    </xf>
    <xf numFmtId="167" fontId="0" fillId="0" borderId="219" xfId="13" applyNumberFormat="1" applyFont="1" applyFill="1" applyBorder="1" applyAlignment="1" applyProtection="1">
      <alignment vertical="center"/>
    </xf>
    <xf numFmtId="169" fontId="0" fillId="0" borderId="224" xfId="0" applyNumberFormat="1" applyFont="1" applyFill="1" applyBorder="1" applyAlignment="1" applyProtection="1">
      <alignment horizontal="center" vertical="center"/>
    </xf>
    <xf numFmtId="169" fontId="0" fillId="0" borderId="219" xfId="0" applyNumberFormat="1" applyFont="1" applyFill="1" applyBorder="1" applyAlignment="1" applyProtection="1">
      <alignment horizontal="center" vertical="center"/>
    </xf>
    <xf numFmtId="169" fontId="0" fillId="0" borderId="221" xfId="0" applyNumberFormat="1" applyFont="1" applyFill="1" applyBorder="1" applyAlignment="1" applyProtection="1">
      <alignment horizontal="center" vertical="center"/>
    </xf>
    <xf numFmtId="167" fontId="0" fillId="0" borderId="223" xfId="13" applyNumberFormat="1" applyFont="1" applyFill="1" applyBorder="1" applyAlignment="1" applyProtection="1">
      <alignment vertical="center"/>
    </xf>
    <xf numFmtId="169" fontId="0" fillId="0" borderId="223" xfId="0" applyNumberFormat="1" applyFont="1" applyFill="1" applyBorder="1" applyAlignment="1" applyProtection="1">
      <alignment horizontal="center" vertical="center"/>
    </xf>
    <xf numFmtId="167" fontId="0" fillId="1" borderId="224" xfId="13" applyNumberFormat="1" applyFont="1" applyFill="1" applyBorder="1" applyAlignment="1" applyProtection="1">
      <alignment vertical="center"/>
    </xf>
    <xf numFmtId="167" fontId="0" fillId="1" borderId="219" xfId="13" applyNumberFormat="1" applyFont="1" applyFill="1" applyBorder="1" applyAlignment="1" applyProtection="1">
      <alignment vertical="center"/>
    </xf>
    <xf numFmtId="167" fontId="0" fillId="1" borderId="221" xfId="13" applyNumberFormat="1" applyFont="1" applyFill="1" applyBorder="1" applyAlignment="1" applyProtection="1">
      <alignment vertical="center"/>
    </xf>
    <xf numFmtId="176" fontId="0" fillId="11" borderId="0" xfId="0" applyNumberFormat="1" applyFont="1" applyFill="1" applyProtection="1"/>
    <xf numFmtId="167" fontId="0" fillId="71" borderId="143" xfId="13" applyNumberFormat="1" applyFont="1" applyFill="1" applyBorder="1" applyAlignment="1" applyProtection="1">
      <alignment vertical="center"/>
    </xf>
    <xf numFmtId="167" fontId="0" fillId="71" borderId="148" xfId="13" applyNumberFormat="1" applyFont="1" applyFill="1" applyBorder="1" applyAlignment="1" applyProtection="1">
      <alignment vertical="center"/>
    </xf>
    <xf numFmtId="167" fontId="13" fillId="71" borderId="163" xfId="13" applyNumberFormat="1" applyFont="1" applyFill="1" applyBorder="1" applyAlignment="1" applyProtection="1">
      <alignment vertical="center"/>
    </xf>
    <xf numFmtId="167" fontId="0" fillId="73" borderId="164" xfId="13" applyNumberFormat="1" applyFont="1" applyFill="1" applyBorder="1" applyAlignment="1" applyProtection="1">
      <alignment vertical="center"/>
    </xf>
    <xf numFmtId="167" fontId="0" fillId="73" borderId="165" xfId="13" applyNumberFormat="1" applyFont="1" applyFill="1" applyBorder="1" applyAlignment="1" applyProtection="1">
      <alignment vertical="center"/>
    </xf>
    <xf numFmtId="167" fontId="13" fillId="73" borderId="143" xfId="13" applyNumberFormat="1" applyFont="1" applyFill="1" applyBorder="1" applyAlignment="1" applyProtection="1">
      <alignment vertical="center"/>
    </xf>
    <xf numFmtId="167" fontId="13" fillId="1" borderId="166" xfId="13" applyNumberFormat="1" applyFont="1" applyFill="1" applyBorder="1" applyAlignment="1" applyProtection="1">
      <alignment vertical="center"/>
    </xf>
    <xf numFmtId="177" fontId="0" fillId="29" borderId="206" xfId="13" applyNumberFormat="1" applyFont="1" applyFill="1" applyBorder="1" applyAlignment="1" applyProtection="1">
      <alignment vertical="center"/>
    </xf>
    <xf numFmtId="177" fontId="0" fillId="29" borderId="207" xfId="13" applyNumberFormat="1" applyFont="1" applyFill="1" applyBorder="1" applyAlignment="1" applyProtection="1">
      <alignment vertical="center"/>
    </xf>
    <xf numFmtId="177" fontId="0" fillId="29" borderId="208" xfId="13" applyNumberFormat="1" applyFont="1" applyFill="1" applyBorder="1" applyAlignment="1" applyProtection="1">
      <alignment vertical="center"/>
    </xf>
    <xf numFmtId="177" fontId="0" fillId="29" borderId="224" xfId="13" applyNumberFormat="1" applyFont="1" applyFill="1" applyBorder="1" applyAlignment="1" applyProtection="1">
      <alignment vertical="center"/>
    </xf>
    <xf numFmtId="177" fontId="0" fillId="29" borderId="219" xfId="13" applyNumberFormat="1" applyFont="1" applyFill="1" applyBorder="1" applyAlignment="1" applyProtection="1">
      <alignment vertical="center"/>
    </xf>
    <xf numFmtId="177" fontId="0" fillId="29" borderId="221" xfId="13" applyNumberFormat="1" applyFont="1" applyFill="1" applyBorder="1" applyAlignment="1" applyProtection="1">
      <alignment vertical="center"/>
    </xf>
    <xf numFmtId="177" fontId="0" fillId="29" borderId="105" xfId="13" applyNumberFormat="1" applyFont="1" applyFill="1" applyBorder="1" applyAlignment="1" applyProtection="1">
      <alignment vertical="center"/>
    </xf>
    <xf numFmtId="177" fontId="0" fillId="29" borderId="223" xfId="13" applyNumberFormat="1" applyFont="1" applyFill="1" applyBorder="1" applyAlignment="1" applyProtection="1">
      <alignment vertical="center"/>
    </xf>
    <xf numFmtId="177" fontId="0" fillId="29" borderId="104" xfId="13" applyNumberFormat="1" applyFont="1" applyFill="1" applyBorder="1" applyAlignment="1" applyProtection="1">
      <alignment vertical="center"/>
    </xf>
    <xf numFmtId="177" fontId="0" fillId="0" borderId="0" xfId="0" applyNumberFormat="1" applyFont="1" applyBorder="1" applyProtection="1"/>
    <xf numFmtId="0" fontId="13" fillId="67" borderId="100" xfId="0" applyFont="1" applyFill="1" applyBorder="1" applyAlignment="1">
      <alignment horizontal="center" vertical="center"/>
    </xf>
    <xf numFmtId="0" fontId="13" fillId="12" borderId="100" xfId="0" applyFont="1" applyFill="1" applyBorder="1" applyAlignment="1">
      <alignment horizontal="center" vertical="center"/>
    </xf>
    <xf numFmtId="167" fontId="13" fillId="74" borderId="100" xfId="13" applyNumberFormat="1" applyFont="1" applyFill="1" applyBorder="1" applyAlignment="1">
      <alignment horizontal="center" vertical="center"/>
    </xf>
    <xf numFmtId="167" fontId="13" fillId="75" borderId="100" xfId="13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 applyProtection="1">
      <alignment horizontal="center" vertical="center"/>
    </xf>
    <xf numFmtId="0" fontId="1" fillId="43" borderId="0" xfId="58" applyFill="1"/>
    <xf numFmtId="0" fontId="37" fillId="72" borderId="243" xfId="58" applyFont="1" applyFill="1" applyBorder="1" applyAlignment="1">
      <alignment horizontal="center" vertical="center"/>
    </xf>
    <xf numFmtId="0" fontId="37" fillId="76" borderId="243" xfId="58" applyFont="1" applyFill="1" applyBorder="1" applyAlignment="1">
      <alignment horizontal="center" vertical="center" wrapText="1"/>
    </xf>
    <xf numFmtId="0" fontId="37" fillId="43" borderId="0" xfId="58" applyFont="1" applyFill="1" applyAlignment="1">
      <alignment horizontal="right"/>
    </xf>
    <xf numFmtId="1" fontId="38" fillId="43" borderId="243" xfId="59" applyNumberFormat="1" applyFont="1" applyFill="1" applyBorder="1" applyAlignment="1">
      <alignment horizontal="center" vertical="center"/>
    </xf>
    <xf numFmtId="1" fontId="38" fillId="43" borderId="0" xfId="59" applyNumberFormat="1" applyFont="1" applyFill="1" applyBorder="1" applyAlignment="1">
      <alignment horizontal="center" vertical="center"/>
    </xf>
    <xf numFmtId="0" fontId="37" fillId="46" borderId="0" xfId="58" applyFont="1" applyFill="1" applyAlignment="1">
      <alignment horizontal="left" vertical="center" indent="1"/>
    </xf>
    <xf numFmtId="0" fontId="1" fillId="43" borderId="0" xfId="58" applyFill="1" applyAlignment="1">
      <alignment horizontal="left" indent="2"/>
    </xf>
    <xf numFmtId="188" fontId="1" fillId="43" borderId="0" xfId="58" applyNumberFormat="1" applyFill="1"/>
    <xf numFmtId="188" fontId="37" fillId="43" borderId="0" xfId="58" applyNumberFormat="1" applyFont="1" applyFill="1"/>
    <xf numFmtId="0" fontId="37" fillId="72" borderId="219" xfId="58" applyFont="1" applyFill="1" applyBorder="1" applyAlignment="1">
      <alignment horizontal="left" indent="2"/>
    </xf>
    <xf numFmtId="188" fontId="37" fillId="72" borderId="219" xfId="58" applyNumberFormat="1" applyFont="1" applyFill="1" applyBorder="1"/>
    <xf numFmtId="177" fontId="0" fillId="45" borderId="223" xfId="13" applyNumberFormat="1" applyFont="1" applyFill="1" applyBorder="1" applyAlignment="1">
      <alignment vertical="center"/>
    </xf>
    <xf numFmtId="0" fontId="0" fillId="45" borderId="50" xfId="0" applyFont="1" applyFill="1" applyBorder="1" applyAlignment="1" applyProtection="1">
      <alignment horizontal="left" vertical="center"/>
    </xf>
    <xf numFmtId="0" fontId="0" fillId="45" borderId="144" xfId="0" applyFont="1" applyFill="1" applyBorder="1" applyAlignment="1" applyProtection="1">
      <alignment horizontal="left" vertical="center"/>
    </xf>
    <xf numFmtId="0" fontId="0" fillId="45" borderId="234" xfId="0" applyFont="1" applyFill="1" applyBorder="1" applyAlignment="1" applyProtection="1">
      <alignment horizontal="left" vertical="center"/>
    </xf>
    <xf numFmtId="0" fontId="0" fillId="45" borderId="233" xfId="0" applyFont="1" applyFill="1" applyBorder="1" applyAlignment="1" applyProtection="1">
      <alignment horizontal="left" vertical="center"/>
    </xf>
    <xf numFmtId="167" fontId="13" fillId="15" borderId="244" xfId="0" applyNumberFormat="1" applyFont="1" applyFill="1" applyBorder="1" applyAlignment="1" applyProtection="1">
      <alignment horizontal="center" vertical="center" wrapText="1"/>
    </xf>
    <xf numFmtId="169" fontId="0" fillId="12" borderId="204" xfId="13" applyNumberFormat="1" applyFont="1" applyFill="1" applyBorder="1" applyAlignment="1" applyProtection="1">
      <alignment horizontal="center" vertical="center"/>
      <protection locked="0"/>
    </xf>
    <xf numFmtId="169" fontId="0" fillId="12" borderId="245" xfId="13" applyNumberFormat="1" applyFont="1" applyFill="1" applyBorder="1" applyAlignment="1" applyProtection="1">
      <alignment horizontal="center" vertical="center"/>
      <protection locked="0"/>
    </xf>
    <xf numFmtId="169" fontId="0" fillId="12" borderId="225" xfId="13" applyNumberFormat="1" applyFont="1" applyFill="1" applyBorder="1" applyAlignment="1" applyProtection="1">
      <alignment horizontal="center" vertical="center"/>
      <protection locked="0"/>
    </xf>
    <xf numFmtId="177" fontId="0" fillId="45" borderId="206" xfId="13" applyNumberFormat="1" applyFont="1" applyFill="1" applyBorder="1" applyAlignment="1">
      <alignment vertical="center"/>
    </xf>
    <xf numFmtId="177" fontId="0" fillId="45" borderId="208" xfId="13" applyNumberFormat="1" applyFont="1" applyFill="1" applyBorder="1" applyAlignment="1">
      <alignment vertical="center"/>
    </xf>
    <xf numFmtId="177" fontId="0" fillId="45" borderId="133" xfId="13" applyNumberFormat="1" applyFont="1" applyFill="1" applyBorder="1" applyAlignment="1">
      <alignment vertical="center"/>
    </xf>
    <xf numFmtId="177" fontId="0" fillId="45" borderId="142" xfId="13" applyNumberFormat="1" applyFont="1" applyFill="1" applyBorder="1" applyAlignment="1">
      <alignment vertical="center"/>
    </xf>
    <xf numFmtId="177" fontId="0" fillId="45" borderId="105" xfId="13" applyNumberFormat="1" applyFont="1" applyFill="1" applyBorder="1" applyAlignment="1">
      <alignment vertical="center"/>
    </xf>
    <xf numFmtId="177" fontId="0" fillId="45" borderId="104" xfId="13" applyNumberFormat="1" applyFont="1" applyFill="1" applyBorder="1" applyAlignment="1">
      <alignment vertical="center"/>
    </xf>
    <xf numFmtId="167" fontId="13" fillId="15" borderId="238" xfId="0" applyNumberFormat="1" applyFont="1" applyFill="1" applyBorder="1" applyAlignment="1" applyProtection="1">
      <alignment horizontal="center" vertical="center" wrapText="1"/>
    </xf>
    <xf numFmtId="169" fontId="0" fillId="45" borderId="50" xfId="13" applyNumberFormat="1" applyFont="1" applyFill="1" applyBorder="1" applyAlignment="1" applyProtection="1">
      <alignment horizontal="center" vertical="center"/>
    </xf>
    <xf numFmtId="169" fontId="0" fillId="45" borderId="233" xfId="13" applyNumberFormat="1" applyFont="1" applyFill="1" applyBorder="1" applyAlignment="1" applyProtection="1">
      <alignment horizontal="center" vertical="center"/>
    </xf>
    <xf numFmtId="169" fontId="0" fillId="45" borderId="234" xfId="13" applyNumberFormat="1" applyFont="1" applyFill="1" applyBorder="1" applyAlignment="1" applyProtection="1">
      <alignment horizontal="center" vertical="center"/>
    </xf>
    <xf numFmtId="178" fontId="0" fillId="57" borderId="145" xfId="13" applyNumberFormat="1" applyFont="1" applyFill="1" applyBorder="1" applyAlignment="1" applyProtection="1">
      <alignment horizontal="center" vertical="center"/>
    </xf>
    <xf numFmtId="178" fontId="0" fillId="57" borderId="7" xfId="13" applyNumberFormat="1" applyFont="1" applyFill="1" applyBorder="1" applyAlignment="1" applyProtection="1">
      <alignment horizontal="center" vertical="center"/>
    </xf>
    <xf numFmtId="167" fontId="13" fillId="34" borderId="54" xfId="0" applyNumberFormat="1" applyFont="1" applyFill="1" applyBorder="1" applyAlignment="1" applyProtection="1">
      <alignment horizontal="center" vertical="center" wrapText="1"/>
    </xf>
    <xf numFmtId="178" fontId="0" fillId="12" borderId="50" xfId="13" applyNumberFormat="1" applyFont="1" applyFill="1" applyBorder="1" applyAlignment="1" applyProtection="1">
      <alignment horizontal="center" vertical="center"/>
      <protection locked="0"/>
    </xf>
    <xf numFmtId="178" fontId="0" fillId="12" borderId="144" xfId="13" applyNumberFormat="1" applyFont="1" applyFill="1" applyBorder="1" applyAlignment="1" applyProtection="1">
      <alignment horizontal="center" vertical="center"/>
      <protection locked="0"/>
    </xf>
    <xf numFmtId="178" fontId="0" fillId="12" borderId="234" xfId="13" applyNumberFormat="1" applyFont="1" applyFill="1" applyBorder="1" applyAlignment="1" applyProtection="1">
      <alignment horizontal="center" vertical="center"/>
      <protection locked="0"/>
    </xf>
    <xf numFmtId="178" fontId="0" fillId="57" borderId="144" xfId="13" applyNumberFormat="1" applyFont="1" applyFill="1" applyBorder="1" applyAlignment="1" applyProtection="1">
      <alignment horizontal="center" vertical="center"/>
    </xf>
    <xf numFmtId="178" fontId="0" fillId="29" borderId="249" xfId="0" applyNumberFormat="1" applyFont="1" applyFill="1" applyBorder="1" applyProtection="1"/>
    <xf numFmtId="0" fontId="13" fillId="16" borderId="209" xfId="0" applyFont="1" applyFill="1" applyBorder="1" applyAlignment="1" applyProtection="1">
      <alignment horizontal="center" vertical="center" wrapText="1"/>
    </xf>
    <xf numFmtId="178" fontId="13" fillId="29" borderId="128" xfId="0" applyNumberFormat="1" applyFont="1" applyFill="1" applyBorder="1" applyAlignment="1" applyProtection="1">
      <alignment vertical="center"/>
    </xf>
    <xf numFmtId="178" fontId="13" fillId="29" borderId="109" xfId="0" applyNumberFormat="1" applyFont="1" applyFill="1" applyBorder="1" applyAlignment="1" applyProtection="1">
      <alignment vertical="center"/>
    </xf>
    <xf numFmtId="178" fontId="13" fillId="29" borderId="130" xfId="0" applyNumberFormat="1" applyFont="1" applyFill="1" applyBorder="1" applyAlignment="1" applyProtection="1">
      <alignment vertical="center"/>
    </xf>
    <xf numFmtId="178" fontId="13" fillId="29" borderId="128" xfId="0" applyNumberFormat="1" applyFont="1" applyFill="1" applyBorder="1" applyAlignment="1">
      <alignment vertical="center"/>
    </xf>
    <xf numFmtId="178" fontId="13" fillId="57" borderId="109" xfId="0" applyNumberFormat="1" applyFont="1" applyFill="1" applyBorder="1" applyAlignment="1" applyProtection="1">
      <alignment vertical="center"/>
    </xf>
    <xf numFmtId="178" fontId="13" fillId="29" borderId="130" xfId="0" applyNumberFormat="1" applyFont="1" applyFill="1" applyBorder="1" applyAlignment="1">
      <alignment vertical="center"/>
    </xf>
    <xf numFmtId="167" fontId="0" fillId="29" borderId="233" xfId="13" applyNumberFormat="1" applyFont="1" applyFill="1" applyBorder="1" applyAlignment="1" applyProtection="1">
      <alignment vertical="center"/>
    </xf>
    <xf numFmtId="167" fontId="0" fillId="29" borderId="234" xfId="13" applyNumberFormat="1" applyFont="1" applyFill="1" applyBorder="1" applyAlignment="1" applyProtection="1">
      <alignment vertical="center"/>
    </xf>
    <xf numFmtId="167" fontId="0" fillId="71" borderId="233" xfId="13" applyNumberFormat="1" applyFont="1" applyFill="1" applyBorder="1" applyAlignment="1" applyProtection="1">
      <alignment vertical="center"/>
    </xf>
    <xf numFmtId="166" fontId="0" fillId="0" borderId="251" xfId="13" applyNumberFormat="1" applyFont="1" applyFill="1" applyBorder="1" applyAlignment="1" applyProtection="1">
      <alignment vertical="center"/>
    </xf>
    <xf numFmtId="167" fontId="0" fillId="29" borderId="80" xfId="13" applyNumberFormat="1" applyFont="1" applyFill="1" applyBorder="1" applyAlignment="1" applyProtection="1">
      <alignment vertical="center"/>
    </xf>
    <xf numFmtId="167" fontId="0" fillId="29" borderId="202" xfId="13" applyNumberFormat="1" applyFont="1" applyFill="1" applyBorder="1" applyAlignment="1" applyProtection="1">
      <alignment vertical="center"/>
    </xf>
    <xf numFmtId="167" fontId="0" fillId="29" borderId="252" xfId="13" applyNumberFormat="1" applyFont="1" applyFill="1" applyBorder="1" applyAlignment="1" applyProtection="1">
      <alignment vertical="center"/>
    </xf>
    <xf numFmtId="167" fontId="0" fillId="29" borderId="206" xfId="13" applyNumberFormat="1" applyFont="1" applyFill="1" applyBorder="1" applyAlignment="1" applyProtection="1">
      <alignment vertical="center"/>
    </xf>
    <xf numFmtId="167" fontId="0" fillId="29" borderId="207" xfId="13" applyNumberFormat="1" applyFont="1" applyFill="1" applyBorder="1" applyAlignment="1" applyProtection="1">
      <alignment vertical="center"/>
    </xf>
    <xf numFmtId="166" fontId="0" fillId="0" borderId="246" xfId="13" applyNumberFormat="1" applyFont="1" applyFill="1" applyBorder="1" applyAlignment="1" applyProtection="1">
      <alignment vertical="center"/>
    </xf>
    <xf numFmtId="167" fontId="0" fillId="29" borderId="224" xfId="13" applyNumberFormat="1" applyFont="1" applyFill="1" applyBorder="1" applyAlignment="1" applyProtection="1">
      <alignment vertical="center"/>
    </xf>
    <xf numFmtId="167" fontId="0" fillId="29" borderId="219" xfId="13" applyNumberFormat="1" applyFont="1" applyFill="1" applyBorder="1" applyAlignment="1" applyProtection="1">
      <alignment vertical="center"/>
    </xf>
    <xf numFmtId="167" fontId="0" fillId="29" borderId="223" xfId="13" applyNumberFormat="1" applyFont="1" applyFill="1" applyBorder="1" applyAlignment="1" applyProtection="1">
      <alignment vertical="center"/>
    </xf>
    <xf numFmtId="167" fontId="0" fillId="0" borderId="221" xfId="13" applyNumberFormat="1" applyFont="1" applyFill="1" applyBorder="1" applyAlignment="1" applyProtection="1">
      <alignment vertical="center"/>
    </xf>
    <xf numFmtId="167" fontId="0" fillId="0" borderId="104" xfId="13" applyNumberFormat="1" applyFont="1" applyFill="1" applyBorder="1" applyAlignment="1" applyProtection="1">
      <alignment vertical="center"/>
    </xf>
    <xf numFmtId="167" fontId="0" fillId="43" borderId="80" xfId="13" applyNumberFormat="1" applyFont="1" applyFill="1" applyBorder="1" applyAlignment="1" applyProtection="1">
      <alignment vertical="center"/>
    </xf>
    <xf numFmtId="167" fontId="0" fillId="43" borderId="202" xfId="13" applyNumberFormat="1" applyFont="1" applyFill="1" applyBorder="1" applyAlignment="1" applyProtection="1">
      <alignment vertical="center"/>
    </xf>
    <xf numFmtId="167" fontId="0" fillId="43" borderId="134" xfId="13" applyNumberFormat="1" applyFont="1" applyFill="1" applyBorder="1" applyAlignment="1" applyProtection="1">
      <alignment vertical="center"/>
    </xf>
    <xf numFmtId="167" fontId="0" fillId="68" borderId="224" xfId="13" applyNumberFormat="1" applyFont="1" applyFill="1" applyBorder="1" applyAlignment="1" applyProtection="1">
      <alignment vertical="center"/>
    </xf>
    <xf numFmtId="167" fontId="0" fillId="68" borderId="219" xfId="13" applyNumberFormat="1" applyFont="1" applyFill="1" applyBorder="1" applyAlignment="1" applyProtection="1">
      <alignment vertical="center"/>
    </xf>
    <xf numFmtId="167" fontId="0" fillId="68" borderId="221" xfId="13" applyNumberFormat="1" applyFont="1" applyFill="1" applyBorder="1" applyAlignment="1" applyProtection="1">
      <alignment vertical="center"/>
    </xf>
    <xf numFmtId="167" fontId="0" fillId="43" borderId="105" xfId="13" applyNumberFormat="1" applyFont="1" applyFill="1" applyBorder="1" applyAlignment="1" applyProtection="1">
      <alignment vertical="center"/>
    </xf>
    <xf numFmtId="167" fontId="0" fillId="43" borderId="223" xfId="13" applyNumberFormat="1" applyFont="1" applyFill="1" applyBorder="1" applyAlignment="1" applyProtection="1">
      <alignment vertical="center"/>
    </xf>
    <xf numFmtId="167" fontId="0" fillId="43" borderId="104" xfId="13" applyNumberFormat="1" applyFont="1" applyFill="1" applyBorder="1" applyAlignment="1" applyProtection="1">
      <alignment vertical="center"/>
    </xf>
    <xf numFmtId="167" fontId="0" fillId="43" borderId="206" xfId="13" applyNumberFormat="1" applyFont="1" applyFill="1" applyBorder="1" applyAlignment="1" applyProtection="1">
      <alignment vertical="center"/>
    </xf>
    <xf numFmtId="167" fontId="0" fillId="43" borderId="207" xfId="13" applyNumberFormat="1" applyFont="1" applyFill="1" applyBorder="1" applyAlignment="1" applyProtection="1">
      <alignment vertical="center"/>
    </xf>
    <xf numFmtId="167" fontId="0" fillId="43" borderId="208" xfId="13" applyNumberFormat="1" applyFont="1" applyFill="1" applyBorder="1" applyAlignment="1" applyProtection="1">
      <alignment vertical="center"/>
    </xf>
    <xf numFmtId="167" fontId="0" fillId="43" borderId="224" xfId="13" applyNumberFormat="1" applyFont="1" applyFill="1" applyBorder="1" applyAlignment="1" applyProtection="1">
      <alignment vertical="center"/>
    </xf>
    <xf numFmtId="167" fontId="0" fillId="43" borderId="219" xfId="13" applyNumberFormat="1" applyFont="1" applyFill="1" applyBorder="1" applyAlignment="1" applyProtection="1">
      <alignment vertical="center"/>
    </xf>
    <xf numFmtId="167" fontId="0" fillId="43" borderId="221" xfId="13" applyNumberFormat="1" applyFont="1" applyFill="1" applyBorder="1" applyAlignment="1" applyProtection="1">
      <alignment vertical="center"/>
    </xf>
    <xf numFmtId="177" fontId="0" fillId="12" borderId="253" xfId="13" applyNumberFormat="1" applyFont="1" applyFill="1" applyBorder="1" applyAlignment="1" applyProtection="1">
      <alignment vertical="center"/>
      <protection locked="0"/>
    </xf>
    <xf numFmtId="177" fontId="0" fillId="12" borderId="215" xfId="13" applyNumberFormat="1" applyFont="1" applyFill="1" applyBorder="1" applyAlignment="1" applyProtection="1">
      <alignment vertical="center"/>
      <protection locked="0"/>
    </xf>
    <xf numFmtId="177" fontId="0" fillId="12" borderId="17" xfId="13" applyNumberFormat="1" applyFont="1" applyFill="1" applyBorder="1" applyAlignment="1" applyProtection="1">
      <alignment vertical="center"/>
      <protection locked="0"/>
    </xf>
    <xf numFmtId="177" fontId="0" fillId="12" borderId="254" xfId="13" applyNumberFormat="1" applyFont="1" applyFill="1" applyBorder="1" applyAlignment="1" applyProtection="1">
      <alignment vertical="center"/>
      <protection locked="0"/>
    </xf>
    <xf numFmtId="176" fontId="0" fillId="29" borderId="128" xfId="0" applyNumberFormat="1" applyFont="1" applyFill="1" applyBorder="1" applyAlignment="1" applyProtection="1">
      <alignment vertical="center"/>
    </xf>
    <xf numFmtId="176" fontId="0" fillId="29" borderId="255" xfId="0" applyNumberFormat="1" applyFont="1" applyFill="1" applyBorder="1" applyAlignment="1" applyProtection="1">
      <alignment vertical="center"/>
    </xf>
    <xf numFmtId="176" fontId="0" fillId="29" borderId="256" xfId="0" applyNumberFormat="1" applyFont="1" applyFill="1" applyBorder="1" applyAlignment="1" applyProtection="1">
      <alignment vertical="center"/>
    </xf>
    <xf numFmtId="176" fontId="0" fillId="29" borderId="130" xfId="0" applyNumberFormat="1" applyFont="1" applyFill="1" applyBorder="1" applyAlignment="1" applyProtection="1">
      <alignment vertical="center"/>
    </xf>
    <xf numFmtId="176" fontId="0" fillId="57" borderId="128" xfId="0" applyNumberFormat="1" applyFont="1" applyFill="1" applyBorder="1" applyAlignment="1" applyProtection="1">
      <alignment vertical="center"/>
    </xf>
    <xf numFmtId="176" fontId="0" fillId="57" borderId="255" xfId="0" applyNumberFormat="1" applyFont="1" applyFill="1" applyBorder="1" applyAlignment="1" applyProtection="1">
      <alignment vertical="center"/>
    </xf>
    <xf numFmtId="176" fontId="0" fillId="57" borderId="130" xfId="0" applyNumberFormat="1" applyFont="1" applyFill="1" applyBorder="1" applyAlignment="1" applyProtection="1">
      <alignment vertical="center"/>
    </xf>
    <xf numFmtId="0" fontId="0" fillId="57" borderId="206" xfId="0" applyFont="1" applyFill="1" applyBorder="1" applyAlignment="1" applyProtection="1">
      <alignment horizontal="left" vertical="center"/>
    </xf>
    <xf numFmtId="0" fontId="0" fillId="57" borderId="207" xfId="0" applyFont="1" applyFill="1" applyBorder="1" applyAlignment="1" applyProtection="1">
      <alignment horizontal="left" vertical="center"/>
    </xf>
    <xf numFmtId="0" fontId="0" fillId="57" borderId="208" xfId="0" applyFont="1" applyFill="1" applyBorder="1" applyAlignment="1" applyProtection="1">
      <alignment horizontal="left" vertical="center"/>
    </xf>
    <xf numFmtId="177" fontId="0" fillId="57" borderId="253" xfId="13" applyNumberFormat="1" applyFont="1" applyFill="1" applyBorder="1" applyAlignment="1" applyProtection="1">
      <alignment vertical="center"/>
    </xf>
    <xf numFmtId="177" fontId="0" fillId="57" borderId="207" xfId="13" applyNumberFormat="1" applyFont="1" applyFill="1" applyBorder="1" applyAlignment="1" applyProtection="1">
      <alignment vertical="center"/>
    </xf>
    <xf numFmtId="0" fontId="0" fillId="57" borderId="224" xfId="0" applyFont="1" applyFill="1" applyBorder="1" applyAlignment="1" applyProtection="1">
      <alignment horizontal="left" vertical="center"/>
    </xf>
    <xf numFmtId="0" fontId="0" fillId="57" borderId="219" xfId="0" applyFont="1" applyFill="1" applyBorder="1" applyAlignment="1" applyProtection="1">
      <alignment horizontal="left" vertical="center"/>
    </xf>
    <xf numFmtId="0" fontId="0" fillId="57" borderId="221" xfId="0" applyFont="1" applyFill="1" applyBorder="1" applyAlignment="1" applyProtection="1">
      <alignment horizontal="left" vertical="center"/>
    </xf>
    <xf numFmtId="177" fontId="0" fillId="57" borderId="215" xfId="13" applyNumberFormat="1" applyFont="1" applyFill="1" applyBorder="1" applyAlignment="1" applyProtection="1">
      <alignment vertical="center"/>
    </xf>
    <xf numFmtId="177" fontId="0" fillId="57" borderId="196" xfId="13" applyNumberFormat="1" applyFont="1" applyFill="1" applyBorder="1" applyAlignment="1" applyProtection="1">
      <alignment vertical="center"/>
    </xf>
    <xf numFmtId="0" fontId="0" fillId="57" borderId="105" xfId="0" applyFont="1" applyFill="1" applyBorder="1" applyAlignment="1" applyProtection="1">
      <alignment horizontal="left" vertical="center"/>
    </xf>
    <xf numFmtId="0" fontId="0" fillId="57" borderId="223" xfId="0" applyFont="1" applyFill="1" applyBorder="1" applyAlignment="1" applyProtection="1">
      <alignment horizontal="left" vertical="center"/>
    </xf>
    <xf numFmtId="0" fontId="0" fillId="57" borderId="104" xfId="0" applyFont="1" applyFill="1" applyBorder="1" applyAlignment="1" applyProtection="1">
      <alignment horizontal="left" vertical="center"/>
    </xf>
    <xf numFmtId="177" fontId="0" fillId="57" borderId="254" xfId="13" applyNumberFormat="1" applyFont="1" applyFill="1" applyBorder="1" applyAlignment="1" applyProtection="1">
      <alignment vertical="center"/>
    </xf>
    <xf numFmtId="177" fontId="0" fillId="57" borderId="103" xfId="13" applyNumberFormat="1" applyFont="1" applyFill="1" applyBorder="1" applyAlignment="1" applyProtection="1">
      <alignment vertical="center"/>
    </xf>
    <xf numFmtId="167" fontId="14" fillId="57" borderId="224" xfId="13" applyNumberFormat="1" applyFont="1" applyFill="1" applyBorder="1" applyAlignment="1" applyProtection="1">
      <alignment vertical="center"/>
    </xf>
    <xf numFmtId="166" fontId="0" fillId="0" borderId="137" xfId="13" applyNumberFormat="1" applyFont="1" applyFill="1" applyBorder="1" applyAlignment="1" applyProtection="1">
      <alignment vertical="center"/>
    </xf>
    <xf numFmtId="166" fontId="0" fillId="0" borderId="257" xfId="13" applyNumberFormat="1" applyFont="1" applyFill="1" applyBorder="1" applyAlignment="1" applyProtection="1">
      <alignment vertical="center"/>
    </xf>
    <xf numFmtId="166" fontId="0" fillId="0" borderId="258" xfId="13" applyNumberFormat="1" applyFont="1" applyFill="1" applyBorder="1" applyAlignment="1" applyProtection="1">
      <alignment vertical="center"/>
    </xf>
    <xf numFmtId="179" fontId="14" fillId="36" borderId="204" xfId="16" applyNumberFormat="1" applyFill="1" applyBorder="1" applyAlignment="1" applyProtection="1">
      <alignment horizontal="center" vertical="center"/>
    </xf>
    <xf numFmtId="179" fontId="14" fillId="36" borderId="245" xfId="16" applyNumberFormat="1" applyFill="1" applyBorder="1" applyAlignment="1" applyProtection="1">
      <alignment horizontal="center" vertical="center"/>
    </xf>
    <xf numFmtId="179" fontId="14" fillId="36" borderId="225" xfId="16" applyNumberFormat="1" applyFill="1" applyBorder="1" applyAlignment="1" applyProtection="1">
      <alignment horizontal="center" vertical="center"/>
    </xf>
    <xf numFmtId="167" fontId="0" fillId="29" borderId="231" xfId="13" applyNumberFormat="1" applyFont="1" applyFill="1" applyBorder="1" applyAlignment="1" applyProtection="1">
      <alignment vertical="center"/>
    </xf>
    <xf numFmtId="167" fontId="0" fillId="29" borderId="242" xfId="13" applyNumberFormat="1" applyFont="1" applyFill="1" applyBorder="1" applyAlignment="1" applyProtection="1">
      <alignment vertical="center"/>
    </xf>
    <xf numFmtId="167" fontId="0" fillId="29" borderId="232" xfId="13" applyNumberFormat="1" applyFont="1" applyFill="1" applyBorder="1" applyAlignment="1" applyProtection="1">
      <alignment vertical="center"/>
    </xf>
    <xf numFmtId="167" fontId="14" fillId="57" borderId="219" xfId="13" applyNumberFormat="1" applyFont="1" applyFill="1" applyBorder="1" applyAlignment="1" applyProtection="1">
      <alignment vertical="center"/>
    </xf>
    <xf numFmtId="167" fontId="0" fillId="29" borderId="208" xfId="13" applyNumberFormat="1" applyFont="1" applyFill="1" applyBorder="1" applyAlignment="1" applyProtection="1">
      <alignment vertical="center"/>
    </xf>
    <xf numFmtId="167" fontId="14" fillId="57" borderId="221" xfId="13" applyNumberFormat="1" applyFont="1" applyFill="1" applyBorder="1" applyAlignment="1" applyProtection="1">
      <alignment vertical="center"/>
    </xf>
    <xf numFmtId="167" fontId="13" fillId="39" borderId="242" xfId="13" applyNumberFormat="1" applyFont="1" applyFill="1" applyBorder="1" applyAlignment="1" applyProtection="1">
      <alignment vertical="center"/>
    </xf>
    <xf numFmtId="167" fontId="13" fillId="39" borderId="259" xfId="13" applyNumberFormat="1" applyFont="1" applyFill="1" applyBorder="1" applyAlignment="1" applyProtection="1">
      <alignment vertical="center"/>
    </xf>
    <xf numFmtId="167" fontId="14" fillId="1" borderId="80" xfId="13" applyNumberFormat="1" applyFont="1" applyFill="1" applyBorder="1" applyAlignment="1" applyProtection="1">
      <alignment vertical="center"/>
    </xf>
    <xf numFmtId="167" fontId="14" fillId="0" borderId="202" xfId="13" applyNumberFormat="1" applyFont="1" applyFill="1" applyBorder="1" applyAlignment="1" applyProtection="1">
      <alignment vertical="center"/>
    </xf>
    <xf numFmtId="167" fontId="14" fillId="0" borderId="252" xfId="13" applyNumberFormat="1" applyFont="1" applyFill="1" applyBorder="1" applyAlignment="1" applyProtection="1">
      <alignment vertical="center"/>
    </xf>
    <xf numFmtId="167" fontId="14" fillId="0" borderId="134" xfId="13" applyNumberFormat="1" applyFont="1" applyFill="1" applyBorder="1" applyAlignment="1" applyProtection="1">
      <alignment vertical="center"/>
    </xf>
    <xf numFmtId="167" fontId="22" fillId="31" borderId="48" xfId="13" applyNumberFormat="1" applyFont="1" applyFill="1" applyBorder="1" applyAlignment="1" applyProtection="1">
      <alignment vertical="center" wrapText="1"/>
    </xf>
    <xf numFmtId="167" fontId="22" fillId="31" borderId="261" xfId="13" applyNumberFormat="1" applyFont="1" applyFill="1" applyBorder="1" applyAlignment="1" applyProtection="1">
      <alignment vertical="center" wrapText="1"/>
    </xf>
    <xf numFmtId="167" fontId="22" fillId="31" borderId="49" xfId="13" applyNumberFormat="1" applyFont="1" applyFill="1" applyBorder="1" applyAlignment="1" applyProtection="1">
      <alignment vertical="center" wrapText="1"/>
    </xf>
    <xf numFmtId="167" fontId="14" fillId="0" borderId="263" xfId="13" applyNumberFormat="1" applyFont="1" applyFill="1" applyBorder="1" applyAlignment="1" applyProtection="1">
      <alignment vertical="center"/>
    </xf>
    <xf numFmtId="167" fontId="22" fillId="31" borderId="264" xfId="13" applyNumberFormat="1" applyFont="1" applyFill="1" applyBorder="1" applyAlignment="1" applyProtection="1">
      <alignment vertical="center" wrapText="1"/>
    </xf>
    <xf numFmtId="167" fontId="22" fillId="31" borderId="265" xfId="13" applyNumberFormat="1" applyFont="1" applyFill="1" applyBorder="1" applyAlignment="1" applyProtection="1">
      <alignment vertical="center" wrapText="1"/>
    </xf>
    <xf numFmtId="167" fontId="13" fillId="34" borderId="239" xfId="0" applyNumberFormat="1" applyFont="1" applyFill="1" applyBorder="1" applyAlignment="1" applyProtection="1">
      <alignment horizontal="center" vertical="center" wrapText="1"/>
    </xf>
    <xf numFmtId="167" fontId="14" fillId="0" borderId="204" xfId="13" applyNumberFormat="1" applyFont="1" applyFill="1" applyBorder="1" applyAlignment="1" applyProtection="1">
      <alignment vertical="center"/>
    </xf>
    <xf numFmtId="172" fontId="0" fillId="0" borderId="245" xfId="12" applyNumberFormat="1" applyFont="1" applyFill="1" applyBorder="1" applyAlignment="1" applyProtection="1">
      <alignment vertical="center"/>
    </xf>
    <xf numFmtId="167" fontId="13" fillId="39" borderId="268" xfId="13" applyNumberFormat="1" applyFont="1" applyFill="1" applyBorder="1" applyAlignment="1" applyProtection="1">
      <alignment vertical="center"/>
    </xf>
    <xf numFmtId="167" fontId="13" fillId="39" borderId="225" xfId="13" applyNumberFormat="1" applyFont="1" applyFill="1" applyBorder="1" applyAlignment="1" applyProtection="1">
      <alignment vertical="center"/>
    </xf>
    <xf numFmtId="167" fontId="0" fillId="0" borderId="260" xfId="13" applyNumberFormat="1" applyFont="1" applyFill="1" applyBorder="1" applyAlignment="1" applyProtection="1">
      <alignment vertical="center"/>
    </xf>
    <xf numFmtId="167" fontId="14" fillId="0" borderId="260" xfId="13" applyNumberFormat="1" applyFont="1" applyFill="1" applyBorder="1" applyAlignment="1" applyProtection="1">
      <alignment vertical="center"/>
    </xf>
    <xf numFmtId="167" fontId="14" fillId="1" borderId="204" xfId="13" applyNumberFormat="1" applyFont="1" applyFill="1" applyBorder="1" applyAlignment="1" applyProtection="1">
      <alignment vertical="center"/>
    </xf>
    <xf numFmtId="172" fontId="0" fillId="1" borderId="245" xfId="12" applyNumberFormat="1" applyFont="1" applyFill="1" applyBorder="1" applyAlignment="1" applyProtection="1">
      <alignment vertical="center"/>
    </xf>
    <xf numFmtId="167" fontId="0" fillId="0" borderId="204" xfId="13" applyNumberFormat="1" applyFont="1" applyFill="1" applyBorder="1" applyAlignment="1" applyProtection="1">
      <alignment vertical="center"/>
    </xf>
    <xf numFmtId="167" fontId="14" fillId="1" borderId="221" xfId="13" applyNumberFormat="1" applyFont="1" applyFill="1" applyBorder="1" applyAlignment="1" applyProtection="1">
      <alignment vertical="center"/>
    </xf>
    <xf numFmtId="167" fontId="0" fillId="0" borderId="252" xfId="13" applyNumberFormat="1" applyFont="1" applyFill="1" applyBorder="1" applyAlignment="1" applyProtection="1">
      <alignment vertical="center"/>
    </xf>
    <xf numFmtId="167" fontId="14" fillId="1" borderId="263" xfId="13" applyNumberFormat="1" applyFont="1" applyFill="1" applyBorder="1" applyAlignment="1" applyProtection="1">
      <alignment vertical="center"/>
    </xf>
    <xf numFmtId="167" fontId="0" fillId="0" borderId="263" xfId="13" applyNumberFormat="1" applyFont="1" applyFill="1" applyBorder="1" applyAlignment="1" applyProtection="1">
      <alignment vertical="center"/>
    </xf>
    <xf numFmtId="167" fontId="0" fillId="10" borderId="206" xfId="13" applyNumberFormat="1" applyFont="1" applyFill="1" applyBorder="1" applyAlignment="1" applyProtection="1">
      <alignment horizontal="right" vertical="center"/>
    </xf>
    <xf numFmtId="167" fontId="0" fillId="10" borderId="224" xfId="13" applyNumberFormat="1" applyFont="1" applyFill="1" applyBorder="1" applyAlignment="1" applyProtection="1">
      <alignment horizontal="right" vertical="center"/>
    </xf>
    <xf numFmtId="167" fontId="13" fillId="39" borderId="105" xfId="13" applyNumberFormat="1" applyFont="1" applyFill="1" applyBorder="1" applyAlignment="1" applyProtection="1">
      <alignment horizontal="right" vertical="center"/>
    </xf>
    <xf numFmtId="167" fontId="13" fillId="39" borderId="231" xfId="13" applyNumberFormat="1" applyFont="1" applyFill="1" applyBorder="1" applyAlignment="1" applyProtection="1">
      <alignment horizontal="right" vertical="center"/>
    </xf>
    <xf numFmtId="167" fontId="0" fillId="10" borderId="80" xfId="13" applyNumberFormat="1" applyFont="1" applyFill="1" applyBorder="1" applyAlignment="1" applyProtection="1">
      <alignment horizontal="right" vertical="center"/>
    </xf>
    <xf numFmtId="167" fontId="22" fillId="31" borderId="81" xfId="13" applyNumberFormat="1" applyFont="1" applyFill="1" applyBorder="1" applyAlignment="1" applyProtection="1">
      <alignment vertical="center" wrapText="1"/>
    </xf>
    <xf numFmtId="167" fontId="22" fillId="31" borderId="237" xfId="13" applyNumberFormat="1" applyFont="1" applyFill="1" applyBorder="1" applyAlignment="1" applyProtection="1">
      <alignment vertical="center" wrapText="1"/>
    </xf>
    <xf numFmtId="167" fontId="22" fillId="31" borderId="121" xfId="13" applyNumberFormat="1" applyFont="1" applyFill="1" applyBorder="1" applyAlignment="1" applyProtection="1">
      <alignment vertical="center" wrapText="1"/>
    </xf>
    <xf numFmtId="167" fontId="22" fillId="31" borderId="236" xfId="13" applyNumberFormat="1" applyFont="1" applyFill="1" applyBorder="1" applyAlignment="1" applyProtection="1">
      <alignment vertical="center" wrapText="1"/>
    </xf>
    <xf numFmtId="167" fontId="22" fillId="31" borderId="83" xfId="13" applyNumberFormat="1" applyFont="1" applyFill="1" applyBorder="1" applyAlignment="1" applyProtection="1">
      <alignment vertical="center" wrapText="1"/>
    </xf>
    <xf numFmtId="167" fontId="0" fillId="10" borderId="263" xfId="13" applyNumberFormat="1" applyFont="1" applyFill="1" applyBorder="1" applyAlignment="1" applyProtection="1">
      <alignment horizontal="right" vertical="center"/>
    </xf>
    <xf numFmtId="167" fontId="0" fillId="10" borderId="233" xfId="13" applyNumberFormat="1" applyFont="1" applyFill="1" applyBorder="1" applyAlignment="1" applyProtection="1">
      <alignment horizontal="right" vertical="center"/>
    </xf>
    <xf numFmtId="167" fontId="13" fillId="39" borderId="234" xfId="13" applyNumberFormat="1" applyFont="1" applyFill="1" applyBorder="1" applyAlignment="1" applyProtection="1">
      <alignment horizontal="right" vertical="center"/>
    </xf>
    <xf numFmtId="167" fontId="13" fillId="39" borderId="259" xfId="13" applyNumberFormat="1" applyFont="1" applyFill="1" applyBorder="1" applyAlignment="1" applyProtection="1">
      <alignment horizontal="right" vertical="center"/>
    </xf>
    <xf numFmtId="167" fontId="0" fillId="10" borderId="252" xfId="13" applyNumberFormat="1" applyFont="1" applyFill="1" applyBorder="1" applyAlignment="1" applyProtection="1">
      <alignment horizontal="right" vertical="center"/>
    </xf>
    <xf numFmtId="167" fontId="13" fillId="39" borderId="119" xfId="13" applyNumberFormat="1" applyFont="1" applyFill="1" applyBorder="1" applyAlignment="1" applyProtection="1">
      <alignment horizontal="right" vertical="center"/>
    </xf>
    <xf numFmtId="167" fontId="13" fillId="39" borderId="271" xfId="13" applyNumberFormat="1" applyFont="1" applyFill="1" applyBorder="1" applyAlignment="1" applyProtection="1">
      <alignment horizontal="right" vertical="center"/>
    </xf>
    <xf numFmtId="167" fontId="22" fillId="31" borderId="249" xfId="13" applyNumberFormat="1" applyFont="1" applyFill="1" applyBorder="1" applyAlignment="1" applyProtection="1">
      <alignment vertical="center" wrapText="1"/>
    </xf>
    <xf numFmtId="167" fontId="22" fillId="31" borderId="53" xfId="13" applyNumberFormat="1" applyFont="1" applyFill="1" applyBorder="1" applyAlignment="1" applyProtection="1">
      <alignment vertical="center" wrapText="1"/>
    </xf>
    <xf numFmtId="167" fontId="14" fillId="43" borderId="128" xfId="13" applyNumberFormat="1" applyFont="1" applyFill="1" applyBorder="1" applyAlignment="1" applyProtection="1">
      <alignment vertical="center"/>
    </xf>
    <xf numFmtId="172" fontId="0" fillId="12" borderId="255" xfId="12" applyNumberFormat="1" applyFont="1" applyFill="1" applyBorder="1" applyAlignment="1" applyProtection="1">
      <alignment vertical="center"/>
      <protection locked="0"/>
    </xf>
    <xf numFmtId="167" fontId="13" fillId="39" borderId="130" xfId="13" applyNumberFormat="1" applyFont="1" applyFill="1" applyBorder="1" applyAlignment="1" applyProtection="1">
      <alignment vertical="center"/>
    </xf>
    <xf numFmtId="167" fontId="13" fillId="39" borderId="256" xfId="13" applyNumberFormat="1" applyFont="1" applyFill="1" applyBorder="1" applyAlignment="1" applyProtection="1">
      <alignment vertical="center"/>
    </xf>
    <xf numFmtId="167" fontId="0" fillId="10" borderId="235" xfId="13" applyNumberFormat="1" applyFont="1" applyFill="1" applyBorder="1" applyAlignment="1" applyProtection="1">
      <alignment horizontal="right" vertical="center"/>
    </xf>
    <xf numFmtId="167" fontId="0" fillId="10" borderId="255" xfId="13" applyNumberFormat="1" applyFont="1" applyFill="1" applyBorder="1" applyAlignment="1" applyProtection="1">
      <alignment horizontal="right" vertical="center"/>
    </xf>
    <xf numFmtId="167" fontId="13" fillId="77" borderId="130" xfId="13" applyNumberFormat="1" applyFont="1" applyFill="1" applyBorder="1" applyAlignment="1" applyProtection="1">
      <alignment vertical="center"/>
    </xf>
    <xf numFmtId="167" fontId="0" fillId="10" borderId="128" xfId="13" applyNumberFormat="1" applyFont="1" applyFill="1" applyBorder="1" applyAlignment="1" applyProtection="1">
      <alignment horizontal="right" vertical="center"/>
    </xf>
    <xf numFmtId="167" fontId="13" fillId="77" borderId="256" xfId="13" applyNumberFormat="1" applyFont="1" applyFill="1" applyBorder="1" applyAlignment="1" applyProtection="1">
      <alignment vertical="center"/>
    </xf>
    <xf numFmtId="167" fontId="22" fillId="31" borderId="45" xfId="13" applyNumberFormat="1" applyFont="1" applyFill="1" applyBorder="1" applyAlignment="1" applyProtection="1">
      <alignment vertical="center" wrapText="1"/>
    </xf>
    <xf numFmtId="177" fontId="30" fillId="45" borderId="105" xfId="13" applyNumberFormat="1" applyFont="1" applyFill="1" applyBorder="1" applyAlignment="1">
      <alignment vertical="center"/>
    </xf>
    <xf numFmtId="177" fontId="30" fillId="45" borderId="223" xfId="13" applyNumberFormat="1" applyFont="1" applyFill="1" applyBorder="1" applyAlignment="1">
      <alignment vertical="center"/>
    </xf>
    <xf numFmtId="177" fontId="30" fillId="45" borderId="104" xfId="13" applyNumberFormat="1" applyFont="1" applyFill="1" applyBorder="1" applyAlignment="1">
      <alignment vertical="center"/>
    </xf>
    <xf numFmtId="175" fontId="14" fillId="29" borderId="219" xfId="12" applyNumberFormat="1" applyFill="1" applyBorder="1" applyProtection="1"/>
    <xf numFmtId="0" fontId="10" fillId="46" borderId="234" xfId="0" applyFont="1" applyFill="1" applyBorder="1" applyAlignment="1" applyProtection="1">
      <alignment horizontal="center" vertical="center"/>
    </xf>
    <xf numFmtId="176" fontId="0" fillId="0" borderId="233" xfId="0" applyNumberFormat="1" applyFont="1" applyFill="1" applyBorder="1" applyAlignment="1" applyProtection="1">
      <alignment horizontal="right" vertical="center"/>
    </xf>
    <xf numFmtId="176" fontId="0" fillId="0" borderId="234" xfId="0" applyNumberFormat="1" applyFont="1" applyFill="1" applyBorder="1" applyAlignment="1" applyProtection="1">
      <alignment horizontal="right" vertical="center"/>
    </xf>
    <xf numFmtId="176" fontId="0" fillId="0" borderId="259" xfId="0" applyNumberFormat="1" applyFont="1" applyFill="1" applyBorder="1" applyAlignment="1" applyProtection="1">
      <alignment horizontal="right" vertical="center"/>
    </xf>
    <xf numFmtId="9" fontId="0" fillId="26" borderId="255" xfId="0" applyNumberFormat="1" applyFont="1" applyFill="1" applyBorder="1" applyAlignment="1" applyProtection="1">
      <alignment horizontal="center" vertical="center"/>
    </xf>
    <xf numFmtId="9" fontId="0" fillId="26" borderId="130" xfId="0" applyNumberFormat="1" applyFont="1" applyFill="1" applyBorder="1" applyAlignment="1" applyProtection="1">
      <alignment horizontal="center" vertical="center"/>
    </xf>
    <xf numFmtId="9" fontId="0" fillId="26" borderId="128" xfId="0" applyNumberFormat="1" applyFont="1" applyFill="1" applyBorder="1" applyAlignment="1" applyProtection="1">
      <alignment horizontal="center" vertical="center"/>
    </xf>
    <xf numFmtId="0" fontId="21" fillId="0" borderId="0" xfId="20" applyFill="1" applyAlignment="1">
      <alignment horizontal="center"/>
    </xf>
    <xf numFmtId="0" fontId="21" fillId="0" borderId="0" xfId="20"/>
    <xf numFmtId="0" fontId="0" fillId="0" borderId="0" xfId="0" applyFont="1"/>
    <xf numFmtId="0" fontId="21" fillId="0" borderId="0" xfId="20" applyFont="1"/>
    <xf numFmtId="0" fontId="21" fillId="0" borderId="0" xfId="20" applyBorder="1" applyAlignment="1" applyProtection="1">
      <alignment horizontal="left" vertical="center"/>
    </xf>
    <xf numFmtId="0" fontId="21" fillId="0" borderId="0" xfId="20" applyBorder="1" applyAlignment="1" applyProtection="1">
      <alignment horizontal="left" vertical="center" wrapText="1"/>
    </xf>
    <xf numFmtId="0" fontId="21" fillId="0" borderId="0" xfId="20" applyBorder="1" applyAlignment="1" applyProtection="1">
      <alignment horizontal="left" vertical="center" indent="2"/>
    </xf>
    <xf numFmtId="167" fontId="0" fillId="9" borderId="270" xfId="13" applyNumberFormat="1" applyFont="1" applyFill="1" applyBorder="1" applyAlignment="1" applyProtection="1">
      <alignment horizontal="right" vertical="center"/>
    </xf>
    <xf numFmtId="167" fontId="0" fillId="9" borderId="248" xfId="13" applyNumberFormat="1" applyFont="1" applyFill="1" applyBorder="1" applyAlignment="1" applyProtection="1">
      <alignment horizontal="right" vertical="center"/>
    </xf>
    <xf numFmtId="0" fontId="13" fillId="0" borderId="2" xfId="0" applyFont="1" applyBorder="1" applyAlignment="1" applyProtection="1">
      <alignment horizontal="right" vertical="center"/>
    </xf>
    <xf numFmtId="0" fontId="23" fillId="12" borderId="3" xfId="0" applyFont="1" applyFill="1" applyBorder="1" applyAlignment="1" applyProtection="1">
      <alignment horizontal="center" vertical="center"/>
      <protection locked="0"/>
    </xf>
    <xf numFmtId="0" fontId="23" fillId="12" borderId="42" xfId="0" applyFont="1" applyFill="1" applyBorder="1" applyAlignment="1" applyProtection="1">
      <alignment horizontal="center" vertical="center"/>
      <protection locked="0"/>
    </xf>
    <xf numFmtId="0" fontId="23" fillId="12" borderId="4" xfId="0" applyFont="1" applyFill="1" applyBorder="1" applyAlignment="1" applyProtection="1">
      <alignment horizontal="center" vertical="center"/>
      <protection locked="0"/>
    </xf>
    <xf numFmtId="167" fontId="13" fillId="15" borderId="158" xfId="0" applyNumberFormat="1" applyFont="1" applyFill="1" applyBorder="1" applyAlignment="1" applyProtection="1">
      <alignment horizontal="center" vertical="center"/>
    </xf>
    <xf numFmtId="167" fontId="13" fillId="15" borderId="146" xfId="0" applyNumberFormat="1" applyFont="1" applyFill="1" applyBorder="1" applyAlignment="1" applyProtection="1">
      <alignment horizontal="center" vertical="center"/>
    </xf>
    <xf numFmtId="167" fontId="23" fillId="38" borderId="266" xfId="0" applyNumberFormat="1" applyFont="1" applyFill="1" applyBorder="1" applyAlignment="1" applyProtection="1">
      <alignment horizontal="center" vertical="center" wrapText="1"/>
    </xf>
    <xf numFmtId="167" fontId="23" fillId="38" borderId="267" xfId="0" applyNumberFormat="1" applyFont="1" applyFill="1" applyBorder="1" applyAlignment="1" applyProtection="1">
      <alignment horizontal="center" vertical="center" wrapText="1"/>
    </xf>
    <xf numFmtId="167" fontId="23" fillId="38" borderId="240" xfId="0" applyNumberFormat="1" applyFont="1" applyFill="1" applyBorder="1" applyAlignment="1" applyProtection="1">
      <alignment horizontal="center" vertical="center" wrapText="1"/>
    </xf>
    <xf numFmtId="167" fontId="24" fillId="33" borderId="159" xfId="0" applyNumberFormat="1" applyFont="1" applyFill="1" applyBorder="1" applyAlignment="1" applyProtection="1">
      <alignment horizontal="center" vertical="center" wrapText="1"/>
    </xf>
    <xf numFmtId="167" fontId="24" fillId="33" borderId="267" xfId="0" applyNumberFormat="1" applyFont="1" applyFill="1" applyBorder="1" applyAlignment="1" applyProtection="1">
      <alignment horizontal="center" vertical="center" wrapText="1"/>
    </xf>
    <xf numFmtId="167" fontId="24" fillId="33" borderId="262" xfId="0" applyNumberFormat="1" applyFont="1" applyFill="1" applyBorder="1" applyAlignment="1" applyProtection="1">
      <alignment horizontal="center" vertical="center" wrapText="1"/>
    </xf>
    <xf numFmtId="167" fontId="27" fillId="44" borderId="269" xfId="0" applyNumberFormat="1" applyFont="1" applyFill="1" applyBorder="1" applyAlignment="1" applyProtection="1">
      <alignment horizontal="center" vertical="center" wrapText="1"/>
    </xf>
    <xf numFmtId="167" fontId="27" fillId="44" borderId="54" xfId="0" applyNumberFormat="1" applyFont="1" applyFill="1" applyBorder="1" applyAlignment="1" applyProtection="1">
      <alignment horizontal="center" vertical="center" wrapText="1"/>
    </xf>
    <xf numFmtId="167" fontId="18" fillId="33" borderId="170" xfId="0" applyNumberFormat="1" applyFont="1" applyFill="1" applyBorder="1" applyAlignment="1" applyProtection="1">
      <alignment horizontal="center" vertical="center" wrapText="1"/>
    </xf>
    <xf numFmtId="167" fontId="18" fillId="33" borderId="171" xfId="0" applyNumberFormat="1" applyFont="1" applyFill="1" applyBorder="1" applyAlignment="1" applyProtection="1">
      <alignment horizontal="center" vertical="center" wrapText="1"/>
    </xf>
    <xf numFmtId="167" fontId="18" fillId="33" borderId="160" xfId="0" applyNumberFormat="1" applyFont="1" applyFill="1" applyBorder="1" applyAlignment="1" applyProtection="1">
      <alignment horizontal="center" vertical="center" wrapText="1"/>
    </xf>
    <xf numFmtId="167" fontId="18" fillId="33" borderId="52" xfId="0" applyNumberFormat="1" applyFont="1" applyFill="1" applyBorder="1" applyAlignment="1" applyProtection="1">
      <alignment horizontal="center" vertical="center" wrapText="1"/>
    </xf>
    <xf numFmtId="167" fontId="18" fillId="33" borderId="209" xfId="0" applyNumberFormat="1" applyFont="1" applyFill="1" applyBorder="1" applyAlignment="1" applyProtection="1">
      <alignment horizontal="center" vertical="center" wrapText="1"/>
    </xf>
    <xf numFmtId="167" fontId="18" fillId="33" borderId="109" xfId="0" applyNumberFormat="1" applyFont="1" applyFill="1" applyBorder="1" applyAlignment="1" applyProtection="1">
      <alignment horizontal="center" vertical="center" wrapText="1"/>
    </xf>
    <xf numFmtId="0" fontId="25" fillId="0" borderId="0" xfId="0" applyFont="1" applyFill="1" applyBorder="1" applyAlignment="1" applyProtection="1">
      <alignment horizontal="left" vertical="center" indent="2"/>
    </xf>
    <xf numFmtId="0" fontId="13" fillId="15" borderId="155" xfId="0" applyFont="1" applyFill="1" applyBorder="1" applyAlignment="1" applyProtection="1">
      <alignment horizontal="center" vertical="center" wrapText="1"/>
    </xf>
    <xf numFmtId="0" fontId="13" fillId="15" borderId="156" xfId="0" applyFont="1" applyFill="1" applyBorder="1" applyAlignment="1" applyProtection="1">
      <alignment horizontal="center" vertical="center" wrapText="1"/>
    </xf>
    <xf numFmtId="0" fontId="13" fillId="15" borderId="152" xfId="0" applyFont="1" applyFill="1" applyBorder="1" applyAlignment="1" applyProtection="1">
      <alignment horizontal="center" vertical="center" wrapText="1"/>
    </xf>
    <xf numFmtId="0" fontId="13" fillId="15" borderId="153" xfId="0" applyFont="1" applyFill="1" applyBorder="1" applyAlignment="1" applyProtection="1">
      <alignment horizontal="center" vertical="center" wrapText="1"/>
    </xf>
    <xf numFmtId="0" fontId="0" fillId="0" borderId="170" xfId="0" applyFont="1" applyFill="1" applyBorder="1" applyAlignment="1" applyProtection="1">
      <alignment horizontal="center" vertical="center" wrapText="1"/>
    </xf>
    <xf numFmtId="0" fontId="0" fillId="0" borderId="171" xfId="0" applyFont="1" applyFill="1" applyBorder="1" applyAlignment="1" applyProtection="1">
      <alignment horizontal="center" vertical="center" wrapText="1"/>
    </xf>
    <xf numFmtId="0" fontId="0" fillId="0" borderId="57" xfId="0" applyFont="1" applyFill="1" applyBorder="1" applyAlignment="1" applyProtection="1">
      <alignment horizontal="center" vertical="center" wrapText="1"/>
    </xf>
    <xf numFmtId="167" fontId="22" fillId="31" borderId="36" xfId="0" applyNumberFormat="1" applyFont="1" applyFill="1" applyBorder="1" applyAlignment="1" applyProtection="1">
      <alignment horizontal="center" vertical="center"/>
    </xf>
    <xf numFmtId="0" fontId="23" fillId="0" borderId="157" xfId="0" applyFont="1" applyFill="1" applyBorder="1" applyAlignment="1" applyProtection="1">
      <alignment horizontal="center" vertical="center" wrapText="1"/>
    </xf>
    <xf numFmtId="0" fontId="23" fillId="0" borderId="109" xfId="0" applyFont="1" applyFill="1" applyBorder="1" applyAlignment="1" applyProtection="1">
      <alignment horizontal="center" vertical="center" wrapText="1"/>
    </xf>
    <xf numFmtId="0" fontId="23" fillId="0" borderId="45" xfId="0" applyFont="1" applyFill="1" applyBorder="1" applyAlignment="1" applyProtection="1">
      <alignment horizontal="center" vertical="center" wrapText="1"/>
    </xf>
    <xf numFmtId="0" fontId="0" fillId="0" borderId="154" xfId="0" applyFont="1" applyFill="1" applyBorder="1" applyAlignment="1" applyProtection="1">
      <alignment horizontal="center" vertical="center" wrapText="1"/>
    </xf>
    <xf numFmtId="0" fontId="0" fillId="0" borderId="55" xfId="0" applyFont="1" applyFill="1" applyBorder="1" applyAlignment="1" applyProtection="1">
      <alignment horizontal="center" vertical="center" wrapText="1"/>
    </xf>
    <xf numFmtId="0" fontId="0" fillId="0" borderId="149" xfId="0" applyFont="1" applyFill="1" applyBorder="1" applyAlignment="1" applyProtection="1">
      <alignment horizontal="center" vertical="center" wrapText="1"/>
    </xf>
    <xf numFmtId="167" fontId="22" fillId="31" borderId="85" xfId="0" applyNumberFormat="1" applyFont="1" applyFill="1" applyBorder="1" applyAlignment="1" applyProtection="1">
      <alignment horizontal="right" vertical="center"/>
    </xf>
    <xf numFmtId="167" fontId="22" fillId="31" borderId="147" xfId="0" applyNumberFormat="1" applyFont="1" applyFill="1" applyBorder="1" applyAlignment="1" applyProtection="1">
      <alignment horizontal="right" vertical="center"/>
    </xf>
    <xf numFmtId="0" fontId="23" fillId="43" borderId="157" xfId="0" applyFont="1" applyFill="1" applyBorder="1" applyAlignment="1" applyProtection="1">
      <alignment horizontal="center" vertical="center" wrapText="1"/>
    </xf>
    <xf numFmtId="0" fontId="23" fillId="43" borderId="109" xfId="0" applyFont="1" applyFill="1" applyBorder="1" applyAlignment="1" applyProtection="1">
      <alignment horizontal="center" vertical="center" wrapText="1"/>
    </xf>
    <xf numFmtId="0" fontId="23" fillId="43" borderId="45" xfId="0" applyFont="1" applyFill="1" applyBorder="1" applyAlignment="1" applyProtection="1">
      <alignment horizontal="center" vertical="center" wrapText="1"/>
    </xf>
    <xf numFmtId="167" fontId="22" fillId="31" borderId="147" xfId="0" applyNumberFormat="1" applyFont="1" applyFill="1" applyBorder="1" applyAlignment="1" applyProtection="1">
      <alignment horizontal="center" vertical="center"/>
    </xf>
    <xf numFmtId="167" fontId="0" fillId="9" borderId="272" xfId="13" applyNumberFormat="1" applyFont="1" applyFill="1" applyBorder="1" applyAlignment="1" applyProtection="1">
      <alignment horizontal="right" vertical="center"/>
    </xf>
    <xf numFmtId="167" fontId="24" fillId="33" borderId="86" xfId="0" applyNumberFormat="1" applyFont="1" applyFill="1" applyBorder="1" applyAlignment="1" applyProtection="1">
      <alignment horizontal="center" vertical="center" wrapText="1"/>
    </xf>
    <xf numFmtId="167" fontId="24" fillId="33" borderId="88" xfId="0" applyNumberFormat="1" applyFont="1" applyFill="1" applyBorder="1" applyAlignment="1" applyProtection="1">
      <alignment horizontal="center" vertical="center" wrapText="1"/>
    </xf>
    <xf numFmtId="167" fontId="24" fillId="33" borderId="240" xfId="0" applyNumberFormat="1" applyFont="1" applyFill="1" applyBorder="1" applyAlignment="1" applyProtection="1">
      <alignment horizontal="center" vertical="center" wrapText="1"/>
    </xf>
    <xf numFmtId="0" fontId="25" fillId="11" borderId="0" xfId="0" applyFont="1" applyFill="1" applyBorder="1" applyAlignment="1" applyProtection="1">
      <alignment horizontal="left" vertical="center" indent="2"/>
    </xf>
    <xf numFmtId="167" fontId="13" fillId="15" borderId="36" xfId="0" applyNumberFormat="1" applyFont="1" applyFill="1" applyBorder="1" applyAlignment="1" applyProtection="1">
      <alignment horizontal="center" vertical="center" wrapText="1"/>
    </xf>
    <xf numFmtId="167" fontId="13" fillId="15" borderId="124" xfId="0" applyNumberFormat="1" applyFont="1" applyFill="1" applyBorder="1" applyAlignment="1" applyProtection="1">
      <alignment horizontal="center" vertical="center" wrapText="1"/>
    </xf>
    <xf numFmtId="0" fontId="22" fillId="45" borderId="206" xfId="0" applyFont="1" applyFill="1" applyBorder="1" applyAlignment="1" applyProtection="1">
      <alignment horizontal="center" vertical="center" wrapText="1"/>
    </xf>
    <xf numFmtId="0" fontId="22" fillId="45" borderId="133" xfId="0" applyFont="1" applyFill="1" applyBorder="1" applyAlignment="1" applyProtection="1">
      <alignment horizontal="center" vertical="center" wrapText="1"/>
    </xf>
    <xf numFmtId="0" fontId="22" fillId="45" borderId="105" xfId="0" applyFont="1" applyFill="1" applyBorder="1" applyAlignment="1" applyProtection="1">
      <alignment horizontal="center" vertical="center" wrapText="1"/>
    </xf>
    <xf numFmtId="0" fontId="13" fillId="0" borderId="0" xfId="0" applyFont="1" applyBorder="1" applyAlignment="1" applyProtection="1">
      <alignment horizontal="right" vertical="center"/>
    </xf>
    <xf numFmtId="177" fontId="0" fillId="57" borderId="246" xfId="13" applyNumberFormat="1" applyFont="1" applyFill="1" applyBorder="1" applyAlignment="1" applyProtection="1">
      <alignment horizontal="center" vertical="center"/>
    </xf>
    <xf numFmtId="177" fontId="0" fillId="57" borderId="247" xfId="13" applyNumberFormat="1" applyFont="1" applyFill="1" applyBorder="1" applyAlignment="1" applyProtection="1">
      <alignment horizontal="center" vertical="center"/>
    </xf>
    <xf numFmtId="177" fontId="0" fillId="57" borderId="248" xfId="13" applyNumberFormat="1" applyFont="1" applyFill="1" applyBorder="1" applyAlignment="1" applyProtection="1">
      <alignment horizontal="center" vertical="center"/>
    </xf>
    <xf numFmtId="0" fontId="22" fillId="43" borderId="175" xfId="0" applyFont="1" applyFill="1" applyBorder="1" applyAlignment="1">
      <alignment horizontal="center" vertical="center" wrapText="1"/>
    </xf>
    <xf numFmtId="0" fontId="22" fillId="43" borderId="113" xfId="0" applyFont="1" applyFill="1" applyBorder="1" applyAlignment="1">
      <alignment horizontal="center" vertical="center" wrapText="1"/>
    </xf>
    <xf numFmtId="0" fontId="22" fillId="43" borderId="176" xfId="0" applyFont="1" applyFill="1" applyBorder="1" applyAlignment="1">
      <alignment horizontal="center" vertical="center" wrapText="1"/>
    </xf>
    <xf numFmtId="0" fontId="22" fillId="0" borderId="107" xfId="0" applyFont="1" applyFill="1" applyBorder="1" applyAlignment="1" applyProtection="1">
      <alignment horizontal="center" vertical="center" wrapText="1"/>
    </xf>
    <xf numFmtId="0" fontId="22" fillId="0" borderId="38" xfId="0" applyFont="1" applyFill="1" applyBorder="1" applyAlignment="1" applyProtection="1">
      <alignment horizontal="center" vertical="center" wrapText="1"/>
    </xf>
    <xf numFmtId="0" fontId="22" fillId="0" borderId="108" xfId="0" applyFont="1" applyFill="1" applyBorder="1" applyAlignment="1" applyProtection="1">
      <alignment horizontal="center" vertical="center" wrapText="1"/>
    </xf>
    <xf numFmtId="0" fontId="23" fillId="13" borderId="126" xfId="0" applyFont="1" applyFill="1" applyBorder="1" applyAlignment="1" applyProtection="1">
      <alignment horizontal="center" vertical="center"/>
      <protection locked="0"/>
    </xf>
    <xf numFmtId="0" fontId="23" fillId="13" borderId="127" xfId="0" applyFont="1" applyFill="1" applyBorder="1" applyAlignment="1" applyProtection="1">
      <alignment horizontal="center" vertical="center"/>
      <protection locked="0"/>
    </xf>
    <xf numFmtId="167" fontId="24" fillId="33" borderId="39" xfId="0" applyNumberFormat="1" applyFont="1" applyFill="1" applyBorder="1" applyAlignment="1" applyProtection="1">
      <alignment horizontal="center" vertical="center" wrapText="1"/>
    </xf>
    <xf numFmtId="167" fontId="24" fillId="33" borderId="40" xfId="0" applyNumberFormat="1" applyFont="1" applyFill="1" applyBorder="1" applyAlignment="1" applyProtection="1">
      <alignment horizontal="center" vertical="center" wrapText="1"/>
    </xf>
    <xf numFmtId="167" fontId="24" fillId="33" borderId="250" xfId="0" applyNumberFormat="1" applyFont="1" applyFill="1" applyBorder="1" applyAlignment="1" applyProtection="1">
      <alignment horizontal="center" vertical="center" wrapText="1"/>
    </xf>
    <xf numFmtId="0" fontId="23" fillId="16" borderId="50" xfId="0" applyFont="1" applyFill="1" applyBorder="1" applyAlignment="1" applyProtection="1">
      <alignment horizontal="center" vertical="center" wrapText="1"/>
    </xf>
    <xf numFmtId="0" fontId="23" fillId="16" borderId="46" xfId="0" applyFont="1" applyFill="1" applyBorder="1" applyAlignment="1" applyProtection="1">
      <alignment horizontal="center" vertical="center" wrapText="1"/>
    </xf>
    <xf numFmtId="0" fontId="23" fillId="15" borderId="23" xfId="0" applyFont="1" applyFill="1" applyBorder="1" applyAlignment="1" applyProtection="1">
      <alignment horizontal="center" vertical="center" wrapText="1"/>
    </xf>
    <xf numFmtId="0" fontId="23" fillId="15" borderId="43" xfId="0" applyFont="1" applyFill="1" applyBorder="1" applyAlignment="1" applyProtection="1">
      <alignment horizontal="center" vertical="center" wrapText="1"/>
    </xf>
    <xf numFmtId="0" fontId="23" fillId="16" borderId="131" xfId="0" applyFont="1" applyFill="1" applyBorder="1" applyAlignment="1" applyProtection="1">
      <alignment horizontal="center" vertical="center" wrapText="1"/>
    </xf>
    <xf numFmtId="0" fontId="23" fillId="16" borderId="132" xfId="0" applyFont="1" applyFill="1" applyBorder="1" applyAlignment="1" applyProtection="1">
      <alignment horizontal="center" vertical="center" wrapText="1"/>
    </xf>
    <xf numFmtId="0" fontId="23" fillId="15" borderId="128" xfId="0" applyFont="1" applyFill="1" applyBorder="1" applyAlignment="1" applyProtection="1">
      <alignment horizontal="center" vertical="center" wrapText="1"/>
    </xf>
    <xf numFmtId="0" fontId="23" fillId="15" borderId="111" xfId="0" applyFont="1" applyFill="1" applyBorder="1" applyAlignment="1" applyProtection="1">
      <alignment horizontal="center" vertical="center" wrapText="1"/>
    </xf>
    <xf numFmtId="0" fontId="22" fillId="45" borderId="224" xfId="0" applyFont="1" applyFill="1" applyBorder="1" applyAlignment="1" applyProtection="1">
      <alignment horizontal="center" vertical="center" wrapText="1"/>
    </xf>
    <xf numFmtId="177" fontId="30" fillId="65" borderId="246" xfId="13" applyNumberFormat="1" applyFont="1" applyFill="1" applyBorder="1" applyAlignment="1" applyProtection="1">
      <alignment horizontal="center" vertical="center"/>
    </xf>
    <xf numFmtId="177" fontId="30" fillId="65" borderId="247" xfId="13" applyNumberFormat="1" applyFont="1" applyFill="1" applyBorder="1" applyAlignment="1" applyProtection="1">
      <alignment horizontal="center" vertical="center"/>
    </xf>
    <xf numFmtId="177" fontId="30" fillId="65" borderId="248" xfId="13" applyNumberFormat="1" applyFont="1" applyFill="1" applyBorder="1" applyAlignment="1" applyProtection="1">
      <alignment horizontal="center" vertical="center"/>
    </xf>
    <xf numFmtId="169" fontId="0" fillId="57" borderId="246" xfId="13" applyNumberFormat="1" applyFont="1" applyFill="1" applyBorder="1" applyAlignment="1" applyProtection="1">
      <alignment horizontal="center" vertical="center"/>
      <protection locked="0"/>
    </xf>
    <xf numFmtId="169" fontId="0" fillId="57" borderId="247" xfId="13" applyNumberFormat="1" applyFont="1" applyFill="1" applyBorder="1" applyAlignment="1" applyProtection="1">
      <alignment horizontal="center" vertical="center"/>
      <protection locked="0"/>
    </xf>
    <xf numFmtId="169" fontId="0" fillId="57" borderId="248" xfId="13" applyNumberFormat="1" applyFont="1" applyFill="1" applyBorder="1" applyAlignment="1" applyProtection="1">
      <alignment horizontal="center" vertical="center"/>
      <protection locked="0"/>
    </xf>
    <xf numFmtId="0" fontId="35" fillId="36" borderId="219" xfId="0" applyFont="1" applyFill="1" applyBorder="1" applyAlignment="1" applyProtection="1">
      <alignment horizontal="center" vertical="center"/>
    </xf>
    <xf numFmtId="0" fontId="34" fillId="50" borderId="226" xfId="0" applyFont="1" applyFill="1" applyBorder="1" applyAlignment="1" applyProtection="1">
      <alignment horizontal="center" vertical="center" wrapText="1"/>
    </xf>
    <xf numFmtId="0" fontId="34" fillId="50" borderId="150" xfId="0" applyFont="1" applyFill="1" applyBorder="1" applyAlignment="1" applyProtection="1">
      <alignment horizontal="center" vertical="center" wrapText="1"/>
    </xf>
    <xf numFmtId="0" fontId="23" fillId="12" borderId="27" xfId="0" applyFont="1" applyFill="1" applyBorder="1" applyAlignment="1" applyProtection="1">
      <alignment horizontal="center" vertical="center"/>
      <protection locked="0"/>
    </xf>
    <xf numFmtId="0" fontId="23" fillId="12" borderId="19" xfId="0" applyFont="1" applyFill="1" applyBorder="1" applyAlignment="1" applyProtection="1">
      <alignment horizontal="center" vertical="center"/>
      <protection locked="0"/>
    </xf>
    <xf numFmtId="0" fontId="11" fillId="17" borderId="100" xfId="0" applyFont="1" applyFill="1" applyBorder="1" applyAlignment="1" applyProtection="1">
      <alignment horizontal="center" vertical="center"/>
    </xf>
    <xf numFmtId="0" fontId="11" fillId="16" borderId="100" xfId="0" applyFont="1" applyFill="1" applyBorder="1" applyAlignment="1" applyProtection="1">
      <alignment horizontal="center" vertical="center" wrapText="1"/>
    </xf>
    <xf numFmtId="165" fontId="13" fillId="18" borderId="136" xfId="13" applyFont="1" applyFill="1" applyBorder="1" applyAlignment="1" applyProtection="1">
      <alignment horizontal="center" vertical="center" wrapText="1"/>
    </xf>
    <xf numFmtId="165" fontId="13" fillId="18" borderId="55" xfId="13" applyFont="1" applyFill="1" applyBorder="1" applyAlignment="1" applyProtection="1">
      <alignment horizontal="center" vertical="center" wrapText="1"/>
    </xf>
    <xf numFmtId="0" fontId="11" fillId="16" borderId="8" xfId="0" applyFont="1" applyFill="1" applyBorder="1" applyAlignment="1" applyProtection="1">
      <alignment horizontal="center" vertical="center"/>
    </xf>
    <xf numFmtId="0" fontId="11" fillId="16" borderId="5" xfId="0" applyFont="1" applyFill="1" applyBorder="1" applyAlignment="1" applyProtection="1">
      <alignment horizontal="center" vertical="center"/>
    </xf>
    <xf numFmtId="0" fontId="11" fillId="15" borderId="97" xfId="0" applyFont="1" applyFill="1" applyBorder="1" applyAlignment="1" applyProtection="1">
      <alignment horizontal="center" vertical="center"/>
    </xf>
    <xf numFmtId="0" fontId="11" fillId="15" borderId="139" xfId="0" applyFont="1" applyFill="1" applyBorder="1" applyAlignment="1" applyProtection="1">
      <alignment horizontal="center" vertical="center"/>
    </xf>
    <xf numFmtId="0" fontId="13" fillId="17" borderId="8" xfId="0" applyFont="1" applyFill="1" applyBorder="1" applyAlignment="1" applyProtection="1">
      <alignment horizontal="center" vertical="center"/>
    </xf>
    <xf numFmtId="0" fontId="13" fillId="17" borderId="13" xfId="0" applyFont="1" applyFill="1" applyBorder="1" applyAlignment="1" applyProtection="1">
      <alignment horizontal="center" vertical="center"/>
    </xf>
    <xf numFmtId="0" fontId="23" fillId="1" borderId="209" xfId="0" applyFont="1" applyFill="1" applyBorder="1" applyAlignment="1" applyProtection="1">
      <alignment horizontal="center" vertical="center" wrapText="1"/>
    </xf>
    <xf numFmtId="0" fontId="23" fillId="1" borderId="109" xfId="0" applyFont="1" applyFill="1" applyBorder="1" applyAlignment="1" applyProtection="1">
      <alignment horizontal="center" vertical="center" wrapText="1"/>
    </xf>
    <xf numFmtId="0" fontId="23" fillId="1" borderId="45" xfId="0" applyFont="1" applyFill="1" applyBorder="1" applyAlignment="1" applyProtection="1">
      <alignment horizontal="center" vertical="center" wrapText="1"/>
    </xf>
    <xf numFmtId="0" fontId="23" fillId="0" borderId="209" xfId="0" applyFont="1" applyFill="1" applyBorder="1" applyAlignment="1" applyProtection="1">
      <alignment horizontal="center" vertical="center" wrapText="1"/>
    </xf>
    <xf numFmtId="0" fontId="25" fillId="0" borderId="0" xfId="0" applyFont="1" applyBorder="1" applyAlignment="1" applyProtection="1">
      <alignment horizontal="center" vertical="center"/>
    </xf>
    <xf numFmtId="0" fontId="25" fillId="0" borderId="0" xfId="0" applyFont="1" applyBorder="1" applyAlignment="1" applyProtection="1">
      <alignment horizontal="center" vertical="center" wrapText="1"/>
    </xf>
    <xf numFmtId="0" fontId="13" fillId="17" borderId="21" xfId="0" applyFont="1" applyFill="1" applyBorder="1" applyAlignment="1" applyProtection="1">
      <alignment horizontal="center" vertical="center" wrapText="1"/>
    </xf>
    <xf numFmtId="0" fontId="13" fillId="17" borderId="82" xfId="0" applyFont="1" applyFill="1" applyBorder="1" applyAlignment="1" applyProtection="1">
      <alignment horizontal="center" vertical="center" wrapText="1"/>
    </xf>
    <xf numFmtId="0" fontId="11" fillId="15" borderId="21" xfId="0" applyFont="1" applyFill="1" applyBorder="1" applyAlignment="1" applyProtection="1">
      <alignment horizontal="center" vertical="center" wrapText="1"/>
    </xf>
    <xf numFmtId="0" fontId="11" fillId="15" borderId="82" xfId="0" applyFont="1" applyFill="1" applyBorder="1" applyAlignment="1" applyProtection="1">
      <alignment horizontal="center" vertical="center" wrapText="1"/>
    </xf>
    <xf numFmtId="0" fontId="18" fillId="14" borderId="107" xfId="0" applyFont="1" applyFill="1" applyBorder="1" applyAlignment="1" applyProtection="1">
      <alignment horizontal="center" vertical="center"/>
    </xf>
    <xf numFmtId="0" fontId="18" fillId="14" borderId="78" xfId="0" applyFont="1" applyFill="1" applyBorder="1" applyAlignment="1" applyProtection="1">
      <alignment horizontal="center" vertical="center"/>
    </xf>
    <xf numFmtId="0" fontId="13" fillId="26" borderId="37" xfId="0" applyFont="1" applyFill="1" applyBorder="1" applyAlignment="1" applyProtection="1">
      <alignment horizontal="center" vertical="center" wrapText="1"/>
    </xf>
    <xf numFmtId="0" fontId="13" fillId="26" borderId="68" xfId="0" applyFont="1" applyFill="1" applyBorder="1" applyAlignment="1" applyProtection="1">
      <alignment horizontal="center" vertical="center" wrapText="1"/>
    </xf>
    <xf numFmtId="0" fontId="18" fillId="14" borderId="116" xfId="0" applyFont="1" applyFill="1" applyBorder="1" applyAlignment="1" applyProtection="1">
      <alignment horizontal="center" vertical="center"/>
    </xf>
    <xf numFmtId="0" fontId="18" fillId="47" borderId="107" xfId="0" applyFont="1" applyFill="1" applyBorder="1" applyAlignment="1" applyProtection="1">
      <alignment horizontal="center" vertical="center"/>
    </xf>
    <xf numFmtId="0" fontId="18" fillId="47" borderId="78" xfId="0" applyFont="1" applyFill="1" applyBorder="1" applyAlignment="1" applyProtection="1">
      <alignment horizontal="center" vertical="center"/>
    </xf>
    <xf numFmtId="0" fontId="18" fillId="46" borderId="116" xfId="0" applyFont="1" applyFill="1" applyBorder="1" applyAlignment="1" applyProtection="1">
      <alignment horizontal="center" vertical="center"/>
    </xf>
    <xf numFmtId="0" fontId="18" fillId="46" borderId="273" xfId="0" applyFont="1" applyFill="1" applyBorder="1" applyAlignment="1" applyProtection="1">
      <alignment horizontal="center" vertical="center"/>
    </xf>
    <xf numFmtId="0" fontId="13" fillId="16" borderId="210" xfId="0" applyFont="1" applyFill="1" applyBorder="1" applyAlignment="1" applyProtection="1">
      <alignment horizontal="center" vertical="center" wrapText="1"/>
    </xf>
    <xf numFmtId="0" fontId="13" fillId="16" borderId="227" xfId="0" applyFont="1" applyFill="1" applyBorder="1" applyAlignment="1" applyProtection="1">
      <alignment horizontal="center" vertical="center" wrapText="1"/>
    </xf>
    <xf numFmtId="0" fontId="13" fillId="16" borderId="200" xfId="0" applyFont="1" applyFill="1" applyBorder="1" applyAlignment="1" applyProtection="1">
      <alignment horizontal="center" vertical="center" wrapText="1"/>
    </xf>
    <xf numFmtId="0" fontId="13" fillId="16" borderId="236" xfId="0" applyFont="1" applyFill="1" applyBorder="1" applyAlignment="1" applyProtection="1">
      <alignment horizontal="center" vertical="center" wrapText="1"/>
    </xf>
    <xf numFmtId="0" fontId="13" fillId="16" borderId="188" xfId="0" applyFont="1" applyFill="1" applyBorder="1" applyAlignment="1" applyProtection="1">
      <alignment horizontal="center" vertical="center"/>
    </xf>
    <xf numFmtId="0" fontId="13" fillId="16" borderId="237" xfId="0" applyFont="1" applyFill="1" applyBorder="1" applyAlignment="1" applyProtection="1">
      <alignment horizontal="center" vertical="center"/>
    </xf>
    <xf numFmtId="0" fontId="13" fillId="16" borderId="188" xfId="0" applyFont="1" applyFill="1" applyBorder="1" applyAlignment="1" applyProtection="1">
      <alignment horizontal="center" vertical="center" wrapText="1"/>
    </xf>
    <xf numFmtId="0" fontId="13" fillId="16" borderId="237" xfId="0" applyFont="1" applyFill="1" applyBorder="1" applyAlignment="1" applyProtection="1">
      <alignment horizontal="center" vertical="center" wrapText="1"/>
    </xf>
    <xf numFmtId="0" fontId="22" fillId="16" borderId="189" xfId="0" applyFont="1" applyFill="1" applyBorder="1" applyAlignment="1" applyProtection="1">
      <alignment horizontal="center" vertical="center" wrapText="1"/>
    </xf>
    <xf numFmtId="0" fontId="22" fillId="16" borderId="124" xfId="0" applyFont="1" applyFill="1" applyBorder="1" applyAlignment="1" applyProtection="1">
      <alignment horizontal="center" vertical="center" wrapText="1"/>
    </xf>
    <xf numFmtId="0" fontId="22" fillId="16" borderId="125" xfId="0" applyFont="1" applyFill="1" applyBorder="1" applyAlignment="1" applyProtection="1">
      <alignment horizontal="center" vertical="center" wrapText="1"/>
    </xf>
    <xf numFmtId="0" fontId="13" fillId="0" borderId="0" xfId="0" applyFont="1" applyFill="1" applyBorder="1" applyAlignment="1" applyProtection="1">
      <alignment horizontal="center" vertical="center"/>
    </xf>
    <xf numFmtId="0" fontId="23" fillId="46" borderId="66" xfId="0" applyFont="1" applyFill="1" applyBorder="1" applyAlignment="1" applyProtection="1">
      <alignment horizontal="center" vertical="center" textRotation="90" wrapText="1"/>
    </xf>
    <xf numFmtId="0" fontId="23" fillId="46" borderId="68" xfId="0" applyFont="1" applyFill="1" applyBorder="1" applyAlignment="1" applyProtection="1">
      <alignment horizontal="center" vertical="center" textRotation="90" wrapText="1"/>
    </xf>
    <xf numFmtId="0" fontId="23" fillId="46" borderId="45" xfId="0" applyFont="1" applyFill="1" applyBorder="1" applyAlignment="1" applyProtection="1">
      <alignment horizontal="center" vertical="center" textRotation="90" wrapText="1"/>
    </xf>
    <xf numFmtId="0" fontId="23" fillId="46" borderId="66" xfId="0" applyFont="1" applyFill="1" applyBorder="1" applyAlignment="1" applyProtection="1">
      <alignment horizontal="left" vertical="center" wrapText="1"/>
    </xf>
    <xf numFmtId="0" fontId="23" fillId="46" borderId="68" xfId="0" applyFont="1" applyFill="1" applyBorder="1" applyAlignment="1" applyProtection="1">
      <alignment horizontal="left" vertical="center" wrapText="1"/>
    </xf>
    <xf numFmtId="0" fontId="23" fillId="46" borderId="45" xfId="0" applyFont="1" applyFill="1" applyBorder="1" applyAlignment="1" applyProtection="1">
      <alignment horizontal="left" vertical="center" wrapText="1"/>
    </xf>
    <xf numFmtId="0" fontId="26" fillId="46" borderId="56" xfId="0" applyFont="1" applyFill="1" applyBorder="1" applyAlignment="1" applyProtection="1">
      <alignment horizontal="center" vertical="center" textRotation="90" wrapText="1"/>
    </xf>
    <xf numFmtId="0" fontId="26" fillId="46" borderId="53" xfId="0" applyFont="1" applyFill="1" applyBorder="1" applyAlignment="1" applyProtection="1">
      <alignment horizontal="center" vertical="center" textRotation="90" wrapText="1"/>
    </xf>
    <xf numFmtId="0" fontId="23" fillId="12" borderId="235" xfId="0" applyFont="1" applyFill="1" applyBorder="1" applyAlignment="1" applyProtection="1">
      <alignment horizontal="left" vertical="center" wrapText="1"/>
      <protection locked="0"/>
    </xf>
    <xf numFmtId="0" fontId="23" fillId="12" borderId="72" xfId="0" applyFont="1" applyFill="1" applyBorder="1" applyAlignment="1" applyProtection="1">
      <alignment horizontal="left" vertical="center" wrapText="1"/>
      <protection locked="0"/>
    </xf>
    <xf numFmtId="0" fontId="23" fillId="12" borderId="70" xfId="0" applyFont="1" applyFill="1" applyBorder="1" applyAlignment="1" applyProtection="1">
      <alignment horizontal="left" vertical="center" wrapText="1"/>
      <protection locked="0"/>
    </xf>
    <xf numFmtId="0" fontId="23" fillId="12" borderId="71" xfId="0" applyFont="1" applyFill="1" applyBorder="1" applyAlignment="1" applyProtection="1">
      <alignment horizontal="left" vertical="center" wrapText="1"/>
      <protection locked="0"/>
    </xf>
    <xf numFmtId="0" fontId="23" fillId="12" borderId="66" xfId="0" applyFont="1" applyFill="1" applyBorder="1" applyAlignment="1" applyProtection="1">
      <alignment horizontal="left" vertical="center" wrapText="1"/>
      <protection locked="0"/>
    </xf>
    <xf numFmtId="0" fontId="23" fillId="12" borderId="109" xfId="0" applyFont="1" applyFill="1" applyBorder="1" applyAlignment="1" applyProtection="1">
      <alignment horizontal="left" vertical="center" wrapText="1"/>
      <protection locked="0"/>
    </xf>
    <xf numFmtId="0" fontId="23" fillId="12" borderId="68" xfId="0" applyFont="1" applyFill="1" applyBorder="1" applyAlignment="1" applyProtection="1">
      <alignment horizontal="left" vertical="center" wrapText="1"/>
      <protection locked="0"/>
    </xf>
    <xf numFmtId="0" fontId="23" fillId="12" borderId="45" xfId="0" applyFont="1" applyFill="1" applyBorder="1" applyAlignment="1" applyProtection="1">
      <alignment horizontal="left" vertical="center" wrapText="1"/>
      <protection locked="0"/>
    </xf>
    <xf numFmtId="0" fontId="13" fillId="16" borderId="209" xfId="0" applyFont="1" applyFill="1" applyBorder="1" applyAlignment="1" applyProtection="1">
      <alignment horizontal="center" vertical="center" wrapText="1"/>
    </xf>
    <xf numFmtId="0" fontId="13" fillId="16" borderId="45" xfId="0" applyFont="1" applyFill="1" applyBorder="1" applyAlignment="1" applyProtection="1">
      <alignment horizontal="center" vertical="center" wrapText="1"/>
    </xf>
    <xf numFmtId="0" fontId="11" fillId="16" borderId="63" xfId="0" applyFont="1" applyFill="1" applyBorder="1" applyAlignment="1" applyProtection="1">
      <alignment horizontal="center" vertical="center" wrapText="1"/>
    </xf>
    <xf numFmtId="0" fontId="18" fillId="46" borderId="107" xfId="0" applyFont="1" applyFill="1" applyBorder="1" applyAlignment="1" applyProtection="1">
      <alignment horizontal="center" vertical="center"/>
    </xf>
    <xf numFmtId="0" fontId="18" fillId="46" borderId="78" xfId="0" applyFont="1" applyFill="1" applyBorder="1" applyAlignment="1" applyProtection="1">
      <alignment horizontal="center" vertical="center"/>
    </xf>
    <xf numFmtId="0" fontId="10" fillId="14" borderId="108" xfId="0" applyFont="1" applyFill="1" applyBorder="1" applyAlignment="1" applyProtection="1">
      <alignment horizontal="center" vertical="center"/>
    </xf>
    <xf numFmtId="0" fontId="10" fillId="14" borderId="119" xfId="0" applyFont="1" applyFill="1" applyBorder="1" applyAlignment="1" applyProtection="1">
      <alignment horizontal="center" vertical="center"/>
    </xf>
    <xf numFmtId="0" fontId="18" fillId="14" borderId="77" xfId="0" applyFont="1" applyFill="1" applyBorder="1" applyAlignment="1" applyProtection="1">
      <alignment horizontal="center" vertical="center"/>
    </xf>
    <xf numFmtId="0" fontId="18" fillId="14" borderId="67" xfId="0" applyFont="1" applyFill="1" applyBorder="1" applyAlignment="1" applyProtection="1">
      <alignment horizontal="center" vertical="center"/>
    </xf>
    <xf numFmtId="0" fontId="18" fillId="47" borderId="77" xfId="0" applyFont="1" applyFill="1" applyBorder="1" applyAlignment="1" applyProtection="1">
      <alignment horizontal="center" vertical="center"/>
    </xf>
    <xf numFmtId="0" fontId="18" fillId="47" borderId="99" xfId="0" applyFont="1" applyFill="1" applyBorder="1" applyAlignment="1" applyProtection="1">
      <alignment horizontal="center" vertical="center"/>
    </xf>
    <xf numFmtId="0" fontId="18" fillId="46" borderId="79" xfId="0" applyFont="1" applyFill="1" applyBorder="1" applyAlignment="1" applyProtection="1">
      <alignment horizontal="center" vertical="center"/>
    </xf>
    <xf numFmtId="0" fontId="18" fillId="46" borderId="99" xfId="0" applyFont="1" applyFill="1" applyBorder="1" applyAlignment="1" applyProtection="1">
      <alignment horizontal="center" vertical="center"/>
    </xf>
    <xf numFmtId="176" fontId="0" fillId="26" borderId="107" xfId="0" applyNumberFormat="1" applyFont="1" applyFill="1" applyBorder="1" applyAlignment="1" applyProtection="1">
      <alignment horizontal="center" vertical="center"/>
    </xf>
    <xf numFmtId="176" fontId="0" fillId="26" borderId="78" xfId="0" applyNumberFormat="1" applyFont="1" applyFill="1" applyBorder="1" applyAlignment="1" applyProtection="1">
      <alignment horizontal="center" vertical="center"/>
    </xf>
    <xf numFmtId="0" fontId="10" fillId="47" borderId="108" xfId="0" applyFont="1" applyFill="1" applyBorder="1" applyAlignment="1" applyProtection="1">
      <alignment horizontal="center" vertical="center"/>
    </xf>
    <xf numFmtId="0" fontId="10" fillId="47" borderId="119" xfId="0" applyFont="1" applyFill="1" applyBorder="1" applyAlignment="1" applyProtection="1">
      <alignment horizontal="center" vertical="center"/>
    </xf>
    <xf numFmtId="0" fontId="10" fillId="46" borderId="108" xfId="0" applyFont="1" applyFill="1" applyBorder="1" applyAlignment="1" applyProtection="1">
      <alignment horizontal="center" vertical="center"/>
    </xf>
    <xf numFmtId="0" fontId="10" fillId="46" borderId="119" xfId="0" applyFont="1" applyFill="1" applyBorder="1" applyAlignment="1" applyProtection="1">
      <alignment horizontal="center" vertical="center"/>
    </xf>
    <xf numFmtId="176" fontId="0" fillId="26" borderId="79" xfId="0" applyNumberFormat="1" applyFont="1" applyFill="1" applyBorder="1" applyAlignment="1" applyProtection="1">
      <alignment horizontal="center" vertical="center"/>
    </xf>
    <xf numFmtId="0" fontId="23" fillId="43" borderId="113" xfId="0" applyFont="1" applyFill="1" applyBorder="1" applyAlignment="1" applyProtection="1">
      <alignment horizontal="left" vertical="center" wrapText="1"/>
    </xf>
    <xf numFmtId="0" fontId="23" fillId="43" borderId="176" xfId="0" applyFont="1" applyFill="1" applyBorder="1" applyAlignment="1" applyProtection="1">
      <alignment horizontal="left" vertical="center" wrapText="1"/>
    </xf>
    <xf numFmtId="0" fontId="23" fillId="0" borderId="210" xfId="0" applyFont="1" applyFill="1" applyBorder="1" applyAlignment="1" applyProtection="1">
      <alignment horizontal="left" vertical="center" wrapText="1"/>
    </xf>
    <xf numFmtId="0" fontId="23" fillId="0" borderId="113" xfId="0" applyFont="1" applyFill="1" applyBorder="1" applyAlignment="1" applyProtection="1">
      <alignment horizontal="left" vertical="center" wrapText="1"/>
    </xf>
    <xf numFmtId="0" fontId="23" fillId="0" borderId="200" xfId="0" applyFont="1" applyFill="1" applyBorder="1" applyAlignment="1" applyProtection="1">
      <alignment horizontal="left" vertical="center" wrapText="1"/>
    </xf>
    <xf numFmtId="0" fontId="23" fillId="16" borderId="137" xfId="0" applyFont="1" applyFill="1" applyBorder="1" applyAlignment="1" applyProtection="1">
      <alignment horizontal="center" vertical="center"/>
    </xf>
    <xf numFmtId="0" fontId="23" fillId="16" borderId="135" xfId="0" applyFont="1" applyFill="1" applyBorder="1" applyAlignment="1" applyProtection="1">
      <alignment horizontal="center" vertical="center"/>
    </xf>
    <xf numFmtId="0" fontId="23" fillId="16" borderId="241" xfId="0" applyFont="1" applyFill="1" applyBorder="1" applyAlignment="1" applyProtection="1">
      <alignment horizontal="center" vertical="center"/>
    </xf>
    <xf numFmtId="0" fontId="23" fillId="12" borderId="11" xfId="0" applyFont="1" applyFill="1" applyBorder="1" applyAlignment="1" applyProtection="1">
      <alignment horizontal="center" vertical="center"/>
      <protection locked="0"/>
    </xf>
    <xf numFmtId="0" fontId="23" fillId="12" borderId="12" xfId="0" applyFont="1" applyFill="1" applyBorder="1" applyAlignment="1" applyProtection="1">
      <alignment horizontal="center" vertical="center"/>
      <protection locked="0"/>
    </xf>
    <xf numFmtId="167" fontId="23" fillId="17" borderId="86" xfId="0" applyNumberFormat="1" applyFont="1" applyFill="1" applyBorder="1" applyAlignment="1" applyProtection="1">
      <alignment horizontal="center" vertical="center" wrapText="1"/>
    </xf>
    <xf numFmtId="167" fontId="23" fillId="17" borderId="88" xfId="0" applyNumberFormat="1" applyFont="1" applyFill="1" applyBorder="1" applyAlignment="1" applyProtection="1">
      <alignment horizontal="center" vertical="center" wrapText="1"/>
    </xf>
    <xf numFmtId="167" fontId="23" fillId="17" borderId="240" xfId="0" applyNumberFormat="1" applyFont="1" applyFill="1" applyBorder="1" applyAlignment="1" applyProtection="1">
      <alignment horizontal="center" vertical="center" wrapText="1"/>
    </xf>
    <xf numFmtId="167" fontId="24" fillId="33" borderId="30" xfId="0" applyNumberFormat="1" applyFont="1" applyFill="1" applyBorder="1" applyAlignment="1" applyProtection="1">
      <alignment horizontal="center" vertical="center" wrapText="1"/>
    </xf>
    <xf numFmtId="167" fontId="24" fillId="33" borderId="22" xfId="0" applyNumberFormat="1" applyFont="1" applyFill="1" applyBorder="1" applyAlignment="1" applyProtection="1">
      <alignment horizontal="center" vertical="center" wrapText="1"/>
    </xf>
    <xf numFmtId="167" fontId="24" fillId="33" borderId="158" xfId="0" applyNumberFormat="1" applyFont="1" applyFill="1" applyBorder="1" applyAlignment="1" applyProtection="1">
      <alignment horizontal="center" vertical="center" wrapText="1"/>
    </xf>
    <xf numFmtId="0" fontId="25" fillId="0" borderId="0" xfId="0" applyFont="1" applyBorder="1" applyAlignment="1" applyProtection="1">
      <alignment horizontal="left" vertical="center" indent="2"/>
    </xf>
    <xf numFmtId="0" fontId="13" fillId="15" borderId="71" xfId="0" applyFont="1" applyFill="1" applyBorder="1" applyAlignment="1" applyProtection="1">
      <alignment horizontal="center" vertical="center" wrapText="1"/>
    </xf>
    <xf numFmtId="0" fontId="13" fillId="15" borderId="73" xfId="0" applyFont="1" applyFill="1" applyBorder="1" applyAlignment="1" applyProtection="1">
      <alignment horizontal="center" vertical="center" wrapText="1"/>
    </xf>
    <xf numFmtId="0" fontId="13" fillId="15" borderId="78" xfId="0" applyFont="1" applyFill="1" applyBorder="1" applyAlignment="1" applyProtection="1">
      <alignment horizontal="center" vertical="center" wrapText="1"/>
    </xf>
    <xf numFmtId="0" fontId="13" fillId="15" borderId="35" xfId="0" applyFont="1" applyFill="1" applyBorder="1" applyAlignment="1" applyProtection="1">
      <alignment horizontal="center" vertical="center" wrapText="1"/>
    </xf>
    <xf numFmtId="0" fontId="18" fillId="0" borderId="0" xfId="0" applyFont="1" applyFill="1" applyBorder="1" applyAlignment="1" applyProtection="1">
      <alignment horizontal="center" vertical="center"/>
    </xf>
    <xf numFmtId="0" fontId="23" fillId="11" borderId="210" xfId="0" applyFont="1" applyFill="1" applyBorder="1" applyAlignment="1" applyProtection="1">
      <alignment horizontal="center" vertical="center" wrapText="1"/>
    </xf>
    <xf numFmtId="0" fontId="23" fillId="11" borderId="113" xfId="0" applyFont="1" applyFill="1" applyBorder="1" applyAlignment="1" applyProtection="1">
      <alignment horizontal="center" vertical="center" wrapText="1"/>
    </xf>
    <xf numFmtId="176" fontId="23" fillId="29" borderId="115" xfId="0" applyNumberFormat="1" applyFont="1" applyFill="1" applyBorder="1" applyAlignment="1" applyProtection="1">
      <alignment horizontal="right" vertical="center"/>
    </xf>
    <xf numFmtId="176" fontId="23" fillId="29" borderId="68" xfId="0" applyNumberFormat="1" applyFont="1" applyFill="1" applyBorder="1" applyAlignment="1" applyProtection="1">
      <alignment horizontal="right" vertical="center"/>
    </xf>
    <xf numFmtId="176" fontId="23" fillId="29" borderId="109" xfId="0" applyNumberFormat="1" applyFont="1" applyFill="1" applyBorder="1" applyAlignment="1" applyProtection="1">
      <alignment horizontal="right" vertical="center"/>
    </xf>
    <xf numFmtId="0" fontId="13" fillId="16" borderId="208" xfId="0" applyFont="1" applyFill="1" applyBorder="1" applyAlignment="1" applyProtection="1">
      <alignment horizontal="center" vertical="center" wrapText="1"/>
    </xf>
    <xf numFmtId="0" fontId="13" fillId="16" borderId="195" xfId="0" applyFont="1" applyFill="1" applyBorder="1" applyAlignment="1" applyProtection="1">
      <alignment horizontal="center" vertical="center" wrapText="1"/>
    </xf>
    <xf numFmtId="0" fontId="13" fillId="16" borderId="113" xfId="0" applyFont="1" applyFill="1" applyBorder="1" applyAlignment="1" applyProtection="1">
      <alignment horizontal="center" vertical="center" wrapText="1"/>
    </xf>
    <xf numFmtId="0" fontId="13" fillId="16" borderId="216" xfId="0" applyFont="1" applyFill="1" applyBorder="1" applyAlignment="1" applyProtection="1">
      <alignment horizontal="center" vertical="center"/>
    </xf>
    <xf numFmtId="0" fontId="13" fillId="16" borderId="173" xfId="0" applyFont="1" applyFill="1" applyBorder="1" applyAlignment="1" applyProtection="1">
      <alignment horizontal="center" vertical="center"/>
    </xf>
    <xf numFmtId="0" fontId="13" fillId="16" borderId="141" xfId="0" applyFont="1" applyFill="1" applyBorder="1" applyAlignment="1" applyProtection="1">
      <alignment horizontal="center" vertical="center"/>
    </xf>
    <xf numFmtId="0" fontId="13" fillId="16" borderId="141" xfId="0" applyFont="1" applyFill="1" applyBorder="1" applyAlignment="1" applyProtection="1">
      <alignment horizontal="center" vertical="center" wrapText="1"/>
    </xf>
    <xf numFmtId="0" fontId="23" fillId="43" borderId="210" xfId="0" applyFont="1" applyFill="1" applyBorder="1" applyAlignment="1" applyProtection="1">
      <alignment horizontal="center" vertical="center" wrapText="1"/>
    </xf>
    <xf numFmtId="0" fontId="23" fillId="43" borderId="113" xfId="0" applyFont="1" applyFill="1" applyBorder="1" applyAlignment="1" applyProtection="1">
      <alignment horizontal="center" vertical="center" wrapText="1"/>
    </xf>
    <xf numFmtId="0" fontId="23" fillId="43" borderId="200" xfId="0" applyFont="1" applyFill="1" applyBorder="1" applyAlignment="1" applyProtection="1">
      <alignment horizontal="center" vertical="center" wrapText="1"/>
    </xf>
    <xf numFmtId="176" fontId="23" fillId="57" borderId="209" xfId="0" applyNumberFormat="1" applyFont="1" applyFill="1" applyBorder="1" applyAlignment="1" applyProtection="1">
      <alignment horizontal="right" vertical="center"/>
    </xf>
    <xf numFmtId="176" fontId="23" fillId="57" borderId="109" xfId="0" applyNumberFormat="1" applyFont="1" applyFill="1" applyBorder="1" applyAlignment="1" applyProtection="1">
      <alignment horizontal="right" vertical="center"/>
    </xf>
    <xf numFmtId="176" fontId="23" fillId="57" borderId="45" xfId="0" applyNumberFormat="1" applyFont="1" applyFill="1" applyBorder="1" applyAlignment="1" applyProtection="1">
      <alignment horizontal="right" vertical="center"/>
    </xf>
    <xf numFmtId="176" fontId="23" fillId="29" borderId="174" xfId="0" applyNumberFormat="1" applyFont="1" applyFill="1" applyBorder="1" applyAlignment="1" applyProtection="1">
      <alignment horizontal="right" vertical="center"/>
    </xf>
    <xf numFmtId="176" fontId="23" fillId="29" borderId="45" xfId="0" applyNumberFormat="1" applyFont="1" applyFill="1" applyBorder="1" applyAlignment="1" applyProtection="1">
      <alignment horizontal="right" vertical="center"/>
    </xf>
    <xf numFmtId="0" fontId="13" fillId="27" borderId="209" xfId="0" applyFont="1" applyFill="1" applyBorder="1" applyAlignment="1" applyProtection="1">
      <alignment horizontal="center" vertical="center" wrapText="1"/>
    </xf>
    <xf numFmtId="0" fontId="13" fillId="27" borderId="45" xfId="0" applyFont="1" applyFill="1" applyBorder="1" applyAlignment="1" applyProtection="1">
      <alignment horizontal="center" vertical="center" wrapText="1"/>
    </xf>
    <xf numFmtId="0" fontId="13" fillId="27" borderId="115" xfId="0" applyFont="1" applyFill="1" applyBorder="1" applyAlignment="1" applyProtection="1">
      <alignment horizontal="center" vertical="center" wrapText="1"/>
    </xf>
    <xf numFmtId="0" fontId="13" fillId="27" borderId="68" xfId="0" applyFont="1" applyFill="1" applyBorder="1" applyAlignment="1" applyProtection="1">
      <alignment horizontal="center" vertical="center" wrapText="1"/>
    </xf>
    <xf numFmtId="0" fontId="13" fillId="16" borderId="36" xfId="0" applyFont="1" applyFill="1" applyBorder="1" applyAlignment="1" applyProtection="1">
      <alignment horizontal="center" vertical="center" wrapText="1"/>
    </xf>
    <xf numFmtId="0" fontId="13" fillId="16" borderId="120" xfId="0" applyFont="1" applyFill="1" applyBorder="1" applyAlignment="1" applyProtection="1">
      <alignment horizontal="center" vertical="center" wrapText="1"/>
    </xf>
    <xf numFmtId="0" fontId="22" fillId="0" borderId="184" xfId="0" applyFont="1" applyFill="1" applyBorder="1" applyAlignment="1" applyProtection="1">
      <alignment horizontal="center" vertical="center" wrapText="1"/>
    </xf>
    <xf numFmtId="0" fontId="22" fillId="0" borderId="185" xfId="0" applyFont="1" applyFill="1" applyBorder="1" applyAlignment="1" applyProtection="1">
      <alignment horizontal="center" vertical="center" wrapText="1"/>
    </xf>
    <xf numFmtId="0" fontId="22" fillId="0" borderId="186" xfId="0" applyFont="1" applyFill="1" applyBorder="1" applyAlignment="1" applyProtection="1">
      <alignment horizontal="center" vertical="center" wrapText="1"/>
    </xf>
    <xf numFmtId="0" fontId="13" fillId="16" borderId="94" xfId="0" applyFont="1" applyFill="1" applyBorder="1" applyAlignment="1" applyProtection="1">
      <alignment horizontal="center" vertical="center" wrapText="1"/>
    </xf>
    <xf numFmtId="0" fontId="13" fillId="16" borderId="95" xfId="0" applyFont="1" applyFill="1" applyBorder="1" applyAlignment="1" applyProtection="1">
      <alignment horizontal="center" vertical="center" wrapText="1"/>
    </xf>
    <xf numFmtId="0" fontId="23" fillId="12" borderId="9" xfId="0" applyFont="1" applyFill="1" applyBorder="1" applyAlignment="1" applyProtection="1">
      <alignment horizontal="center" vertical="center"/>
      <protection locked="0"/>
    </xf>
    <xf numFmtId="0" fontId="23" fillId="12" borderId="10" xfId="0" applyFont="1" applyFill="1" applyBorder="1" applyAlignment="1" applyProtection="1">
      <alignment horizontal="center" vertical="center"/>
      <protection locked="0"/>
    </xf>
    <xf numFmtId="0" fontId="13" fillId="16" borderId="135" xfId="0" applyFont="1" applyFill="1" applyBorder="1" applyAlignment="1" applyProtection="1">
      <alignment horizontal="center" vertical="center"/>
    </xf>
    <xf numFmtId="0" fontId="13" fillId="16" borderId="93" xfId="0" applyFont="1" applyFill="1" applyBorder="1" applyAlignment="1" applyProtection="1">
      <alignment horizontal="center" vertical="center"/>
    </xf>
    <xf numFmtId="0" fontId="23" fillId="15" borderId="86" xfId="0" applyFont="1" applyFill="1" applyBorder="1" applyAlignment="1" applyProtection="1">
      <alignment horizontal="center" vertical="center" wrapText="1"/>
    </xf>
    <xf numFmtId="0" fontId="23" fillId="15" borderId="178" xfId="0" applyFont="1" applyFill="1" applyBorder="1" applyAlignment="1" applyProtection="1">
      <alignment horizontal="center" vertical="center" wrapText="1"/>
    </xf>
    <xf numFmtId="0" fontId="23" fillId="15" borderId="90" xfId="0" applyFont="1" applyFill="1" applyBorder="1" applyAlignment="1" applyProtection="1">
      <alignment horizontal="center" vertical="center" wrapText="1"/>
    </xf>
    <xf numFmtId="0" fontId="23" fillId="15" borderId="187" xfId="0" applyFont="1" applyFill="1" applyBorder="1" applyAlignment="1" applyProtection="1">
      <alignment horizontal="center" vertical="center" wrapText="1"/>
    </xf>
    <xf numFmtId="0" fontId="13" fillId="16" borderId="137" xfId="0" applyFont="1" applyFill="1" applyBorder="1" applyAlignment="1" applyProtection="1">
      <alignment horizontal="center" vertical="center"/>
    </xf>
    <xf numFmtId="0" fontId="13" fillId="16" borderId="89" xfId="0" applyFont="1" applyFill="1" applyBorder="1" applyAlignment="1" applyProtection="1">
      <alignment horizontal="center" vertical="center"/>
    </xf>
    <xf numFmtId="167" fontId="24" fillId="33" borderId="91" xfId="0" applyNumberFormat="1" applyFont="1" applyFill="1" applyBorder="1" applyAlignment="1" applyProtection="1">
      <alignment horizontal="center" vertical="center" wrapText="1"/>
    </xf>
    <xf numFmtId="167" fontId="13" fillId="17" borderId="92" xfId="0" applyNumberFormat="1" applyFont="1" applyFill="1" applyBorder="1" applyAlignment="1" applyProtection="1">
      <alignment horizontal="center" vertical="center" wrapText="1"/>
    </xf>
    <xf numFmtId="167" fontId="13" fillId="17" borderId="88" xfId="0" applyNumberFormat="1" applyFont="1" applyFill="1" applyBorder="1" applyAlignment="1" applyProtection="1">
      <alignment horizontal="center" vertical="center" wrapText="1"/>
    </xf>
    <xf numFmtId="167" fontId="13" fillId="17" borderId="87" xfId="0" applyNumberFormat="1" applyFont="1" applyFill="1" applyBorder="1" applyAlignment="1" applyProtection="1">
      <alignment horizontal="center" vertical="center" wrapText="1"/>
    </xf>
    <xf numFmtId="0" fontId="0" fillId="37" borderId="24" xfId="0" applyFont="1" applyFill="1" applyBorder="1" applyAlignment="1" applyProtection="1">
      <alignment horizontal="left" vertical="center" wrapText="1"/>
    </xf>
    <xf numFmtId="0" fontId="0" fillId="37" borderId="17" xfId="0" applyFont="1" applyFill="1" applyBorder="1" applyAlignment="1" applyProtection="1">
      <alignment horizontal="left" vertical="center" wrapText="1"/>
    </xf>
    <xf numFmtId="0" fontId="0" fillId="37" borderId="31" xfId="0" applyFont="1" applyFill="1" applyBorder="1" applyAlignment="1" applyProtection="1">
      <alignment horizontal="left" vertical="center" wrapText="1"/>
    </xf>
    <xf numFmtId="0" fontId="0" fillId="37" borderId="25" xfId="0" applyFont="1" applyFill="1" applyBorder="1" applyAlignment="1" applyProtection="1">
      <alignment horizontal="left" vertical="center" wrapText="1"/>
    </xf>
    <xf numFmtId="0" fontId="0" fillId="37" borderId="0" xfId="0" applyFont="1" applyFill="1" applyBorder="1" applyAlignment="1" applyProtection="1">
      <alignment horizontal="left" vertical="center" wrapText="1"/>
    </xf>
    <xf numFmtId="0" fontId="0" fillId="37" borderId="32" xfId="0" applyFont="1" applyFill="1" applyBorder="1" applyAlignment="1" applyProtection="1">
      <alignment horizontal="left" vertical="center" wrapText="1"/>
    </xf>
    <xf numFmtId="0" fontId="0" fillId="37" borderId="18" xfId="0" applyFont="1" applyFill="1" applyBorder="1" applyAlignment="1" applyProtection="1">
      <alignment horizontal="left" vertical="center" wrapText="1"/>
    </xf>
    <xf numFmtId="0" fontId="0" fillId="37" borderId="14" xfId="0" applyFont="1" applyFill="1" applyBorder="1" applyAlignment="1" applyProtection="1">
      <alignment horizontal="left" vertical="center" wrapText="1"/>
    </xf>
    <xf numFmtId="0" fontId="0" fillId="37" borderId="15" xfId="0" applyFont="1" applyFill="1" applyBorder="1" applyAlignment="1" applyProtection="1">
      <alignment horizontal="left" vertical="center" wrapText="1"/>
    </xf>
    <xf numFmtId="0" fontId="25" fillId="0" borderId="0" xfId="0" applyFont="1" applyAlignment="1">
      <alignment horizontal="left" vertical="center" indent="2"/>
    </xf>
  </cellXfs>
  <cellStyles count="60">
    <cellStyle name="Accent" xfId="1" xr:uid="{00000000-0005-0000-0000-000000000000}"/>
    <cellStyle name="Accent 1" xfId="2" xr:uid="{00000000-0005-0000-0000-000001000000}"/>
    <cellStyle name="Accent 1 1" xfId="37" xr:uid="{00000000-0005-0000-0000-000002000000}"/>
    <cellStyle name="Accent 2" xfId="3" xr:uid="{00000000-0005-0000-0000-000003000000}"/>
    <cellStyle name="Accent 2 1" xfId="38" xr:uid="{00000000-0005-0000-0000-000004000000}"/>
    <cellStyle name="Accent 3" xfId="4" xr:uid="{00000000-0005-0000-0000-000005000000}"/>
    <cellStyle name="Accent 3 1" xfId="39" xr:uid="{00000000-0005-0000-0000-000006000000}"/>
    <cellStyle name="Accent 4" xfId="40" xr:uid="{00000000-0005-0000-0000-000007000000}"/>
    <cellStyle name="Bad" xfId="5" xr:uid="{00000000-0005-0000-0000-000008000000}"/>
    <cellStyle name="Bad 1" xfId="41" xr:uid="{00000000-0005-0000-0000-000009000000}"/>
    <cellStyle name="Error" xfId="6" xr:uid="{00000000-0005-0000-0000-00000A000000}"/>
    <cellStyle name="Error 1" xfId="42" xr:uid="{00000000-0005-0000-0000-00000B000000}"/>
    <cellStyle name="Euro" xfId="21" xr:uid="{00000000-0005-0000-0000-00000C000000}"/>
    <cellStyle name="Euro 2" xfId="22" xr:uid="{00000000-0005-0000-0000-00000D000000}"/>
    <cellStyle name="Euro 2 2" xfId="44" xr:uid="{00000000-0005-0000-0000-00000E000000}"/>
    <cellStyle name="Euro 3" xfId="23" xr:uid="{00000000-0005-0000-0000-00000F000000}"/>
    <cellStyle name="Euro 3 2" xfId="45" xr:uid="{00000000-0005-0000-0000-000010000000}"/>
    <cellStyle name="Euro 4" xfId="43" xr:uid="{00000000-0005-0000-0000-000011000000}"/>
    <cellStyle name="Footnote" xfId="7" xr:uid="{00000000-0005-0000-0000-000012000000}"/>
    <cellStyle name="Footnote 1" xfId="46" xr:uid="{00000000-0005-0000-0000-000013000000}"/>
    <cellStyle name="Good" xfId="8" xr:uid="{00000000-0005-0000-0000-000014000000}"/>
    <cellStyle name="Good 1" xfId="47" xr:uid="{00000000-0005-0000-0000-000015000000}"/>
    <cellStyle name="Heading" xfId="9" xr:uid="{00000000-0005-0000-0000-000016000000}"/>
    <cellStyle name="Heading 1" xfId="10" xr:uid="{00000000-0005-0000-0000-000017000000}"/>
    <cellStyle name="Heading 1 1" xfId="48" xr:uid="{00000000-0005-0000-0000-000018000000}"/>
    <cellStyle name="Heading 2" xfId="11" xr:uid="{00000000-0005-0000-0000-000019000000}"/>
    <cellStyle name="Heading 2 1" xfId="49" xr:uid="{00000000-0005-0000-0000-00001A000000}"/>
    <cellStyle name="Heading 3" xfId="50" xr:uid="{00000000-0005-0000-0000-00001B000000}"/>
    <cellStyle name="Hipervínculo" xfId="20" builtinId="8"/>
    <cellStyle name="Hipervínculo 2" xfId="51" xr:uid="{00000000-0005-0000-0000-00001D000000}"/>
    <cellStyle name="Millares" xfId="12" builtinId="3"/>
    <cellStyle name="Millares 2" xfId="24" xr:uid="{00000000-0005-0000-0000-00001F000000}"/>
    <cellStyle name="Millares 3" xfId="59" xr:uid="{3F13989A-8EAE-4874-9452-F2E9F8A94335}"/>
    <cellStyle name="Moneda" xfId="13" builtinId="4"/>
    <cellStyle name="Moneda [0]" xfId="31" builtinId="7"/>
    <cellStyle name="Moneda 2" xfId="26" xr:uid="{00000000-0005-0000-0000-000022000000}"/>
    <cellStyle name="Moneda 2 2" xfId="52" xr:uid="{00000000-0005-0000-0000-000023000000}"/>
    <cellStyle name="Moneda 3" xfId="25" xr:uid="{00000000-0005-0000-0000-000024000000}"/>
    <cellStyle name="Neutral" xfId="14" builtinId="28" customBuiltin="1"/>
    <cellStyle name="Normal" xfId="0" builtinId="0"/>
    <cellStyle name="Normal 2" xfId="27" xr:uid="{00000000-0005-0000-0000-000027000000}"/>
    <cellStyle name="Normal 3" xfId="28" xr:uid="{00000000-0005-0000-0000-000028000000}"/>
    <cellStyle name="Normal 4" xfId="29" xr:uid="{00000000-0005-0000-0000-000029000000}"/>
    <cellStyle name="Normal 5" xfId="58" xr:uid="{0D322FE2-A5B7-47A9-9A28-0AD908F1D83B}"/>
    <cellStyle name="Note" xfId="15" xr:uid="{00000000-0005-0000-0000-00002A000000}"/>
    <cellStyle name="Note 1" xfId="53" xr:uid="{00000000-0005-0000-0000-00002B000000}"/>
    <cellStyle name="Note 2" xfId="33" xr:uid="{00000000-0005-0000-0000-00002C000000}"/>
    <cellStyle name="Note 3" xfId="34" xr:uid="{00000000-0005-0000-0000-00002D000000}"/>
    <cellStyle name="Note 4" xfId="32" xr:uid="{00000000-0005-0000-0000-00002E000000}"/>
    <cellStyle name="Note 5" xfId="36" xr:uid="{00000000-0005-0000-0000-00002F000000}"/>
    <cellStyle name="Note 6" xfId="35" xr:uid="{00000000-0005-0000-0000-000030000000}"/>
    <cellStyle name="Porcentaje" xfId="16" builtinId="5"/>
    <cellStyle name="Porcentaje 2" xfId="30" xr:uid="{00000000-0005-0000-0000-000031000000}"/>
    <cellStyle name="Porcentaje 2 2" xfId="54" xr:uid="{00000000-0005-0000-0000-000032000000}"/>
    <cellStyle name="Status" xfId="17" xr:uid="{00000000-0005-0000-0000-000034000000}"/>
    <cellStyle name="Status 1" xfId="55" xr:uid="{00000000-0005-0000-0000-000035000000}"/>
    <cellStyle name="Text" xfId="18" xr:uid="{00000000-0005-0000-0000-000036000000}"/>
    <cellStyle name="Text 1" xfId="56" xr:uid="{00000000-0005-0000-0000-000037000000}"/>
    <cellStyle name="Warning" xfId="19" xr:uid="{00000000-0005-0000-0000-000038000000}"/>
    <cellStyle name="Warning 1" xfId="57" xr:uid="{00000000-0005-0000-0000-000039000000}"/>
  </cellStyles>
  <dxfs count="8"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ill>
        <patternFill>
          <bgColor theme="0"/>
        </patternFill>
      </fill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CC0000"/>
      <rgbColor rgb="00006600"/>
      <rgbColor rgb="00000080"/>
      <rgbColor rgb="00996600"/>
      <rgbColor rgb="00800080"/>
      <rgbColor rgb="00008080"/>
      <rgbColor rgb="00FFCCCC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DDDDD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3CDDD"/>
      <rgbColor rgb="00FF99CC"/>
      <rgbColor rgb="00CC99FF"/>
      <rgbColor rgb="00FAC090"/>
      <rgbColor rgb="003366FF"/>
      <rgbColor rgb="0033CCCC"/>
      <rgbColor rgb="0092D05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00FF"/>
      <color rgb="FF0000CC"/>
      <color rgb="FFCCFFCC"/>
      <color rgb="FFFF9933"/>
      <color rgb="FFFF0909"/>
      <color rgb="FF000099"/>
      <color rgb="FF69D8FF"/>
      <color rgb="FFFFFF66"/>
      <color rgb="FF00A249"/>
      <color rgb="FFCC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'B) Reajuste Tarifas y Ocupaci&#243;n'!A32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'D) Costos Indirectos'!Z9"/><Relationship Id="rId2" Type="http://schemas.openxmlformats.org/officeDocument/2006/relationships/hyperlink" Target="#'D) Costos Indirectos'!U9"/><Relationship Id="rId1" Type="http://schemas.openxmlformats.org/officeDocument/2006/relationships/hyperlink" Target="#'D) Costos Indirectos'!M9"/><Relationship Id="rId6" Type="http://schemas.openxmlformats.org/officeDocument/2006/relationships/hyperlink" Target="#'D) Costos Indirectos'!AN9"/><Relationship Id="rId5" Type="http://schemas.openxmlformats.org/officeDocument/2006/relationships/hyperlink" Target="#'D) Costos Indirectos'!A1"/><Relationship Id="rId4" Type="http://schemas.openxmlformats.org/officeDocument/2006/relationships/hyperlink" Target="#'D) Costos Indirectos'!AG9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285749</xdr:colOff>
      <xdr:row>3</xdr:row>
      <xdr:rowOff>119062</xdr:rowOff>
    </xdr:from>
    <xdr:to>
      <xdr:col>8</xdr:col>
      <xdr:colOff>285751</xdr:colOff>
      <xdr:row>5</xdr:row>
      <xdr:rowOff>71437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85749" y="604837"/>
          <a:ext cx="6096002" cy="276225"/>
        </a:xfrm>
        <a:prstGeom prst="rect">
          <a:avLst/>
        </a:prstGeom>
        <a:solidFill>
          <a:srgbClr val="FFFF00"/>
        </a:solidFill>
        <a:ln w="28575" cmpd="sng"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L" sz="1050" b="1" baseline="0">
              <a:latin typeface="Arial" panose="020B0604020202020204" pitchFamily="34" charset="0"/>
              <a:cs typeface="Arial" panose="020B0604020202020204" pitchFamily="34" charset="0"/>
            </a:rPr>
            <a:t>INGRESE LOS DATOS EN LAS CELDAS DESTACADAS EN COLOR AMARILLO Y NARANJO</a:t>
          </a:r>
          <a:endParaRPr lang="es-CL" sz="105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17</xdr:col>
      <xdr:colOff>325597</xdr:colOff>
      <xdr:row>56</xdr:row>
      <xdr:rowOff>80472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A6A7804-37AC-48B1-96F0-3D0FB9B2FC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0" y="1111250"/>
          <a:ext cx="12517597" cy="7859222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58</xdr:row>
      <xdr:rowOff>0</xdr:rowOff>
    </xdr:from>
    <xdr:to>
      <xdr:col>17</xdr:col>
      <xdr:colOff>354176</xdr:colOff>
      <xdr:row>108</xdr:row>
      <xdr:rowOff>45564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24FA197B-D508-4AD8-B1AB-8EE4B2D7F6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2000" y="9207500"/>
          <a:ext cx="12546176" cy="7983064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110</xdr:row>
      <xdr:rowOff>0</xdr:rowOff>
    </xdr:from>
    <xdr:to>
      <xdr:col>17</xdr:col>
      <xdr:colOff>306544</xdr:colOff>
      <xdr:row>159</xdr:row>
      <xdr:rowOff>137630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1895B879-6D81-4F15-8D6F-B98073F3C7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2000" y="17462500"/>
          <a:ext cx="12498544" cy="791638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161</xdr:row>
      <xdr:rowOff>0</xdr:rowOff>
    </xdr:from>
    <xdr:to>
      <xdr:col>9</xdr:col>
      <xdr:colOff>48482</xdr:colOff>
      <xdr:row>210</xdr:row>
      <xdr:rowOff>137630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6502D262-5715-438D-8511-698A18E035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762000" y="25558750"/>
          <a:ext cx="6144482" cy="791638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369094</xdr:colOff>
      <xdr:row>1</xdr:row>
      <xdr:rowOff>71437</xdr:rowOff>
    </xdr:from>
    <xdr:to>
      <xdr:col>0</xdr:col>
      <xdr:colOff>1119190</xdr:colOff>
      <xdr:row>5</xdr:row>
      <xdr:rowOff>226217</xdr:rowOff>
    </xdr:to>
    <xdr:sp macro="" textlink="">
      <xdr:nvSpPr>
        <xdr:cNvPr id="2" name="Flecha: a la derech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 bwMode="auto">
        <a:xfrm>
          <a:off x="369094" y="238125"/>
          <a:ext cx="750096" cy="881061"/>
        </a:xfrm>
        <a:prstGeom prst="rightArrow">
          <a:avLst>
            <a:gd name="adj1" fmla="val 50000"/>
            <a:gd name="adj2" fmla="val 50000"/>
          </a:avLst>
        </a:prstGeom>
        <a:solidFill>
          <a:srgbClr val="00B0F0"/>
        </a:solidFill>
        <a:ln>
          <a:headEnd type="none" w="med" len="med"/>
          <a:tailEnd type="none" w="med" len="med"/>
        </a:ln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200" b="1">
              <a:solidFill>
                <a:srgbClr val="FF0000"/>
              </a:solidFill>
            </a:rPr>
            <a:t>Ir a </a:t>
          </a:r>
        </a:p>
        <a:p>
          <a:pPr algn="ctr"/>
          <a:r>
            <a:rPr lang="es-CL" sz="1200" b="1">
              <a:solidFill>
                <a:srgbClr val="FF0000"/>
              </a:solidFill>
            </a:rPr>
            <a:t>TABLA</a:t>
          </a:r>
          <a:r>
            <a:rPr lang="es-CL" sz="1200" b="1" baseline="0">
              <a:solidFill>
                <a:srgbClr val="FF0000"/>
              </a:solidFill>
            </a:rPr>
            <a:t> 4</a:t>
          </a:r>
          <a:endParaRPr lang="es-CL" sz="1200" b="1">
            <a:solidFill>
              <a:srgbClr val="FF0000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47624</xdr:colOff>
      <xdr:row>1</xdr:row>
      <xdr:rowOff>0</xdr:rowOff>
    </xdr:from>
    <xdr:to>
      <xdr:col>1</xdr:col>
      <xdr:colOff>762000</xdr:colOff>
      <xdr:row>4</xdr:row>
      <xdr:rowOff>119062</xdr:rowOff>
    </xdr:to>
    <xdr:sp macro="" textlink="">
      <xdr:nvSpPr>
        <xdr:cNvPr id="2" name="Flecha: hacia abaj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 bwMode="auto">
        <a:xfrm>
          <a:off x="47624" y="166688"/>
          <a:ext cx="1190626" cy="690562"/>
        </a:xfrm>
        <a:prstGeom prst="downArrow">
          <a:avLst/>
        </a:prstGeom>
        <a:solidFill>
          <a:srgbClr val="00B0F0"/>
        </a:solidFill>
        <a:ln/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200" b="1">
              <a:solidFill>
                <a:srgbClr val="FF0000"/>
              </a:solidFill>
            </a:rPr>
            <a:t>Ir a TABLA</a:t>
          </a:r>
          <a:r>
            <a:rPr lang="es-CL" sz="1200" b="1" baseline="0">
              <a:solidFill>
                <a:srgbClr val="FF0000"/>
              </a:solidFill>
            </a:rPr>
            <a:t> 7</a:t>
          </a:r>
          <a:endParaRPr lang="es-CL" sz="1200" b="1">
            <a:solidFill>
              <a:srgbClr val="FF0000"/>
            </a:solidFill>
          </a:endParaRPr>
        </a:p>
      </xdr:txBody>
    </xdr:sp>
    <xdr:clientData/>
  </xdr:twoCellAnchor>
  <xdr:twoCellAnchor>
    <xdr:from>
      <xdr:col>1</xdr:col>
      <xdr:colOff>797719</xdr:colOff>
      <xdr:row>1</xdr:row>
      <xdr:rowOff>23811</xdr:rowOff>
    </xdr:from>
    <xdr:to>
      <xdr:col>2</xdr:col>
      <xdr:colOff>119064</xdr:colOff>
      <xdr:row>4</xdr:row>
      <xdr:rowOff>142873</xdr:rowOff>
    </xdr:to>
    <xdr:sp macro="" textlink="">
      <xdr:nvSpPr>
        <xdr:cNvPr id="3" name="Flecha: hacia abajo 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 bwMode="auto">
        <a:xfrm>
          <a:off x="1273969" y="190499"/>
          <a:ext cx="1190626" cy="690562"/>
        </a:xfrm>
        <a:prstGeom prst="downArrow">
          <a:avLst/>
        </a:prstGeom>
        <a:solidFill>
          <a:srgbClr val="00B0F0"/>
        </a:solidFill>
        <a:ln/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200" b="1">
              <a:solidFill>
                <a:srgbClr val="FF0000"/>
              </a:solidFill>
            </a:rPr>
            <a:t>Ir a TABLA</a:t>
          </a:r>
          <a:r>
            <a:rPr lang="es-CL" sz="1200" b="1" baseline="0">
              <a:solidFill>
                <a:srgbClr val="FF0000"/>
              </a:solidFill>
            </a:rPr>
            <a:t> 8</a:t>
          </a:r>
          <a:endParaRPr lang="es-CL" sz="1200" b="1">
            <a:solidFill>
              <a:srgbClr val="FF0000"/>
            </a:solidFill>
          </a:endParaRPr>
        </a:p>
      </xdr:txBody>
    </xdr:sp>
    <xdr:clientData/>
  </xdr:twoCellAnchor>
  <xdr:twoCellAnchor>
    <xdr:from>
      <xdr:col>2</xdr:col>
      <xdr:colOff>154781</xdr:colOff>
      <xdr:row>1</xdr:row>
      <xdr:rowOff>35718</xdr:rowOff>
    </xdr:from>
    <xdr:to>
      <xdr:col>2</xdr:col>
      <xdr:colOff>1345407</xdr:colOff>
      <xdr:row>4</xdr:row>
      <xdr:rowOff>154780</xdr:rowOff>
    </xdr:to>
    <xdr:sp macro="" textlink="">
      <xdr:nvSpPr>
        <xdr:cNvPr id="5" name="Flecha: hacia abajo 1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/>
      </xdr:nvSpPr>
      <xdr:spPr bwMode="auto">
        <a:xfrm>
          <a:off x="2500312" y="202406"/>
          <a:ext cx="1190626" cy="690562"/>
        </a:xfrm>
        <a:prstGeom prst="downArrow">
          <a:avLst/>
        </a:prstGeom>
        <a:solidFill>
          <a:srgbClr val="00B0F0"/>
        </a:solidFill>
        <a:ln/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200" b="1">
              <a:solidFill>
                <a:srgbClr val="FF0000"/>
              </a:solidFill>
            </a:rPr>
            <a:t>Ir a TABLA</a:t>
          </a:r>
          <a:r>
            <a:rPr lang="es-CL" sz="1200" b="1" baseline="0">
              <a:solidFill>
                <a:srgbClr val="FF0000"/>
              </a:solidFill>
            </a:rPr>
            <a:t> 9</a:t>
          </a:r>
          <a:endParaRPr lang="es-CL" sz="1200" b="1">
            <a:solidFill>
              <a:srgbClr val="FF0000"/>
            </a:solidFill>
          </a:endParaRPr>
        </a:p>
      </xdr:txBody>
    </xdr:sp>
    <xdr:clientData/>
  </xdr:twoCellAnchor>
  <xdr:twoCellAnchor>
    <xdr:from>
      <xdr:col>2</xdr:col>
      <xdr:colOff>1404937</xdr:colOff>
      <xdr:row>1</xdr:row>
      <xdr:rowOff>47625</xdr:rowOff>
    </xdr:from>
    <xdr:to>
      <xdr:col>3</xdr:col>
      <xdr:colOff>678656</xdr:colOff>
      <xdr:row>5</xdr:row>
      <xdr:rowOff>83344</xdr:rowOff>
    </xdr:to>
    <xdr:sp macro="" textlink="">
      <xdr:nvSpPr>
        <xdr:cNvPr id="7" name="Flecha: hacia abajo 1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/>
      </xdr:nvSpPr>
      <xdr:spPr bwMode="auto">
        <a:xfrm>
          <a:off x="3750468" y="214313"/>
          <a:ext cx="1190626" cy="773906"/>
        </a:xfrm>
        <a:prstGeom prst="downArrow">
          <a:avLst/>
        </a:prstGeom>
        <a:solidFill>
          <a:srgbClr val="00B0F0"/>
        </a:solidFill>
        <a:ln/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200" b="1">
              <a:solidFill>
                <a:srgbClr val="FF0000"/>
              </a:solidFill>
            </a:rPr>
            <a:t>Ir a TABLA</a:t>
          </a:r>
          <a:r>
            <a:rPr lang="es-CL" sz="1200" b="1" baseline="0">
              <a:solidFill>
                <a:srgbClr val="FF0000"/>
              </a:solidFill>
            </a:rPr>
            <a:t> 10</a:t>
          </a:r>
          <a:endParaRPr lang="es-CL" sz="1200" b="1">
            <a:solidFill>
              <a:srgbClr val="FF0000"/>
            </a:solidFill>
          </a:endParaRPr>
        </a:p>
      </xdr:txBody>
    </xdr:sp>
    <xdr:clientData/>
  </xdr:twoCellAnchor>
  <xdr:twoCellAnchor>
    <xdr:from>
      <xdr:col>32</xdr:col>
      <xdr:colOff>333375</xdr:colOff>
      <xdr:row>2</xdr:row>
      <xdr:rowOff>47625</xdr:rowOff>
    </xdr:from>
    <xdr:to>
      <xdr:col>32</xdr:col>
      <xdr:colOff>750093</xdr:colOff>
      <xdr:row>3</xdr:row>
      <xdr:rowOff>178593</xdr:rowOff>
    </xdr:to>
    <xdr:sp macro="" textlink="">
      <xdr:nvSpPr>
        <xdr:cNvPr id="8" name="Flecha derecha 7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/>
      </xdr:nvSpPr>
      <xdr:spPr bwMode="auto">
        <a:xfrm rot="10800000">
          <a:off x="37040344" y="381000"/>
          <a:ext cx="416718" cy="297656"/>
        </a:xfrm>
        <a:prstGeom prst="rightArrow">
          <a:avLst/>
        </a:prstGeom>
        <a:solidFill>
          <a:srgbClr val="0000CC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es-CL" sz="1100"/>
        </a:p>
      </xdr:txBody>
    </xdr:sp>
    <xdr:clientData/>
  </xdr:twoCellAnchor>
  <xdr:twoCellAnchor>
    <xdr:from>
      <xdr:col>24</xdr:col>
      <xdr:colOff>0</xdr:colOff>
      <xdr:row>3</xdr:row>
      <xdr:rowOff>0</xdr:rowOff>
    </xdr:from>
    <xdr:to>
      <xdr:col>24</xdr:col>
      <xdr:colOff>416718</xdr:colOff>
      <xdr:row>4</xdr:row>
      <xdr:rowOff>59531</xdr:rowOff>
    </xdr:to>
    <xdr:sp macro="" textlink="">
      <xdr:nvSpPr>
        <xdr:cNvPr id="9" name="Flecha derecha 8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/>
      </xdr:nvSpPr>
      <xdr:spPr bwMode="auto">
        <a:xfrm rot="10800000">
          <a:off x="29479875" y="500063"/>
          <a:ext cx="416718" cy="297656"/>
        </a:xfrm>
        <a:prstGeom prst="rightArrow">
          <a:avLst/>
        </a:prstGeom>
        <a:solidFill>
          <a:srgbClr val="0000CC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es-CL" sz="1100"/>
        </a:p>
      </xdr:txBody>
    </xdr:sp>
    <xdr:clientData/>
  </xdr:twoCellAnchor>
  <xdr:twoCellAnchor>
    <xdr:from>
      <xdr:col>20</xdr:col>
      <xdr:colOff>0</xdr:colOff>
      <xdr:row>3</xdr:row>
      <xdr:rowOff>0</xdr:rowOff>
    </xdr:from>
    <xdr:to>
      <xdr:col>20</xdr:col>
      <xdr:colOff>416718</xdr:colOff>
      <xdr:row>4</xdr:row>
      <xdr:rowOff>59531</xdr:rowOff>
    </xdr:to>
    <xdr:sp macro="" textlink="">
      <xdr:nvSpPr>
        <xdr:cNvPr id="11" name="Flecha derecha 10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/>
      </xdr:nvSpPr>
      <xdr:spPr bwMode="auto">
        <a:xfrm rot="10800000">
          <a:off x="23086219" y="500063"/>
          <a:ext cx="416718" cy="297656"/>
        </a:xfrm>
        <a:prstGeom prst="rightArrow">
          <a:avLst/>
        </a:prstGeom>
        <a:solidFill>
          <a:srgbClr val="0000CC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es-CL" sz="1100"/>
        </a:p>
      </xdr:txBody>
    </xdr:sp>
    <xdr:clientData/>
  </xdr:twoCellAnchor>
  <xdr:twoCellAnchor>
    <xdr:from>
      <xdr:col>12</xdr:col>
      <xdr:colOff>369094</xdr:colOff>
      <xdr:row>3</xdr:row>
      <xdr:rowOff>23813</xdr:rowOff>
    </xdr:from>
    <xdr:to>
      <xdr:col>12</xdr:col>
      <xdr:colOff>785812</xdr:colOff>
      <xdr:row>4</xdr:row>
      <xdr:rowOff>83344</xdr:rowOff>
    </xdr:to>
    <xdr:sp macro="" textlink="">
      <xdr:nvSpPr>
        <xdr:cNvPr id="12" name="Flecha derecha 11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/>
      </xdr:nvSpPr>
      <xdr:spPr bwMode="auto">
        <a:xfrm rot="10800000">
          <a:off x="15156657" y="523876"/>
          <a:ext cx="416718" cy="297656"/>
        </a:xfrm>
        <a:prstGeom prst="rightArrow">
          <a:avLst/>
        </a:prstGeom>
        <a:solidFill>
          <a:srgbClr val="0000CC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es-CL" sz="1100"/>
        </a:p>
      </xdr:txBody>
    </xdr:sp>
    <xdr:clientData/>
  </xdr:twoCellAnchor>
  <xdr:twoCellAnchor>
    <xdr:from>
      <xdr:col>5</xdr:col>
      <xdr:colOff>1321594</xdr:colOff>
      <xdr:row>1</xdr:row>
      <xdr:rowOff>0</xdr:rowOff>
    </xdr:from>
    <xdr:to>
      <xdr:col>7</xdr:col>
      <xdr:colOff>47627</xdr:colOff>
      <xdr:row>5</xdr:row>
      <xdr:rowOff>35719</xdr:rowOff>
    </xdr:to>
    <xdr:sp macro="" textlink="">
      <xdr:nvSpPr>
        <xdr:cNvPr id="13" name="Flecha: hacia abajo 1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SpPr/>
      </xdr:nvSpPr>
      <xdr:spPr bwMode="auto">
        <a:xfrm>
          <a:off x="8870157" y="166688"/>
          <a:ext cx="1190626" cy="773906"/>
        </a:xfrm>
        <a:prstGeom prst="downArrow">
          <a:avLst/>
        </a:prstGeom>
        <a:solidFill>
          <a:srgbClr val="00B0F0"/>
        </a:solidFill>
        <a:ln/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200" b="1">
              <a:solidFill>
                <a:srgbClr val="FF0000"/>
              </a:solidFill>
            </a:rPr>
            <a:t>Ir a TABLA</a:t>
          </a:r>
          <a:r>
            <a:rPr lang="es-CL" sz="1200" b="1" baseline="0">
              <a:solidFill>
                <a:srgbClr val="FF0000"/>
              </a:solidFill>
            </a:rPr>
            <a:t> 11</a:t>
          </a:r>
          <a:endParaRPr lang="es-CL" sz="1200" b="1">
            <a:solidFill>
              <a:srgbClr val="FF0000"/>
            </a:solidFill>
          </a:endParaRPr>
        </a:p>
      </xdr:txBody>
    </xdr:sp>
    <xdr:clientData/>
  </xdr:twoCellAnchor>
  <xdr:twoCellAnchor>
    <xdr:from>
      <xdr:col>39</xdr:col>
      <xdr:colOff>0</xdr:colOff>
      <xdr:row>3</xdr:row>
      <xdr:rowOff>0</xdr:rowOff>
    </xdr:from>
    <xdr:to>
      <xdr:col>39</xdr:col>
      <xdr:colOff>416718</xdr:colOff>
      <xdr:row>4</xdr:row>
      <xdr:rowOff>59531</xdr:rowOff>
    </xdr:to>
    <xdr:sp macro="" textlink="">
      <xdr:nvSpPr>
        <xdr:cNvPr id="14" name="Flecha derecha 13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SpPr/>
      </xdr:nvSpPr>
      <xdr:spPr bwMode="auto">
        <a:xfrm rot="10800000">
          <a:off x="43183969" y="500063"/>
          <a:ext cx="416718" cy="297656"/>
        </a:xfrm>
        <a:prstGeom prst="rightArrow">
          <a:avLst/>
        </a:prstGeom>
        <a:solidFill>
          <a:srgbClr val="0000CC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es-CL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00CC"/>
  </sheetPr>
  <dimension ref="C1:J52"/>
  <sheetViews>
    <sheetView showGridLines="0" zoomScale="90" zoomScaleNormal="90" workbookViewId="0">
      <selection activeCell="V29" sqref="V29"/>
    </sheetView>
  </sheetViews>
  <sheetFormatPr baseColWidth="10" defaultColWidth="11.42578125" defaultRowHeight="12.75" x14ac:dyDescent="0.2"/>
  <cols>
    <col min="1" max="16384" width="11.42578125" style="61"/>
  </cols>
  <sheetData>
    <row r="1" spans="3:10" x14ac:dyDescent="0.2">
      <c r="J1" s="60"/>
    </row>
    <row r="2" spans="3:10" x14ac:dyDescent="0.2">
      <c r="J2" s="60" t="s">
        <v>83</v>
      </c>
    </row>
    <row r="3" spans="3:10" x14ac:dyDescent="0.2">
      <c r="J3" s="60"/>
    </row>
    <row r="5" spans="3:10" x14ac:dyDescent="0.2">
      <c r="C5" s="62"/>
      <c r="D5" s="62"/>
      <c r="E5" s="62"/>
      <c r="F5" s="62"/>
      <c r="G5" s="62"/>
      <c r="H5" s="62"/>
      <c r="I5" s="62"/>
      <c r="J5" s="62"/>
    </row>
    <row r="6" spans="3:10" x14ac:dyDescent="0.2">
      <c r="C6" s="62"/>
      <c r="D6" s="62"/>
      <c r="E6" s="62"/>
      <c r="F6" s="62"/>
      <c r="G6" s="62"/>
      <c r="H6" s="62"/>
      <c r="I6" s="62"/>
      <c r="J6" s="62"/>
    </row>
    <row r="7" spans="3:10" x14ac:dyDescent="0.2">
      <c r="C7" s="62"/>
      <c r="D7" s="62"/>
      <c r="E7" s="62"/>
      <c r="F7" s="62"/>
      <c r="G7" s="62"/>
      <c r="H7" s="62"/>
      <c r="I7" s="62"/>
      <c r="J7" s="62"/>
    </row>
    <row r="8" spans="3:10" x14ac:dyDescent="0.2">
      <c r="C8" s="62"/>
      <c r="D8" s="62"/>
      <c r="E8" s="62"/>
      <c r="F8" s="62"/>
      <c r="G8" s="62"/>
      <c r="H8" s="62"/>
      <c r="I8" s="62"/>
      <c r="J8" s="62"/>
    </row>
    <row r="9" spans="3:10" x14ac:dyDescent="0.2">
      <c r="C9" s="62"/>
      <c r="D9" s="62"/>
      <c r="E9" s="62"/>
      <c r="F9" s="62"/>
      <c r="G9" s="62"/>
      <c r="H9" s="62"/>
      <c r="I9" s="62"/>
      <c r="J9" s="62"/>
    </row>
    <row r="10" spans="3:10" x14ac:dyDescent="0.2">
      <c r="C10" s="62"/>
      <c r="D10" s="62"/>
      <c r="E10" s="62"/>
      <c r="F10" s="62"/>
      <c r="G10" s="62"/>
      <c r="H10" s="62"/>
      <c r="I10" s="62"/>
      <c r="J10" s="62"/>
    </row>
    <row r="11" spans="3:10" x14ac:dyDescent="0.2">
      <c r="C11" s="62"/>
      <c r="D11" s="62"/>
      <c r="E11" s="62"/>
      <c r="F11" s="62"/>
      <c r="G11" s="62"/>
      <c r="H11" s="62"/>
      <c r="I11" s="62"/>
      <c r="J11" s="62"/>
    </row>
    <row r="12" spans="3:10" x14ac:dyDescent="0.2">
      <c r="C12" s="62"/>
      <c r="D12" s="62"/>
      <c r="E12" s="62"/>
      <c r="F12" s="62"/>
      <c r="G12" s="62"/>
      <c r="H12" s="62"/>
      <c r="I12" s="62"/>
      <c r="J12" s="62"/>
    </row>
    <row r="13" spans="3:10" x14ac:dyDescent="0.2">
      <c r="C13" s="62"/>
      <c r="D13" s="62"/>
      <c r="E13" s="62"/>
      <c r="F13" s="62"/>
      <c r="G13" s="62"/>
      <c r="H13" s="62"/>
      <c r="I13" s="62"/>
      <c r="J13" s="62"/>
    </row>
    <row r="14" spans="3:10" x14ac:dyDescent="0.2">
      <c r="C14" s="62"/>
      <c r="D14" s="62"/>
      <c r="E14" s="62"/>
      <c r="F14" s="62"/>
      <c r="G14" s="62"/>
      <c r="H14" s="62"/>
      <c r="I14" s="62"/>
      <c r="J14" s="62"/>
    </row>
    <row r="15" spans="3:10" x14ac:dyDescent="0.2">
      <c r="C15" s="62"/>
      <c r="D15" s="62"/>
      <c r="E15" s="62"/>
      <c r="F15" s="62"/>
      <c r="G15" s="62"/>
      <c r="H15" s="62"/>
      <c r="I15" s="62"/>
      <c r="J15" s="62"/>
    </row>
    <row r="16" spans="3:10" x14ac:dyDescent="0.2">
      <c r="C16" s="62"/>
      <c r="D16" s="62"/>
      <c r="E16" s="62"/>
      <c r="F16" s="62"/>
      <c r="G16" s="62"/>
      <c r="H16" s="62"/>
      <c r="I16" s="62"/>
      <c r="J16" s="62"/>
    </row>
    <row r="17" spans="3:10" x14ac:dyDescent="0.2">
      <c r="C17" s="62"/>
      <c r="D17" s="62"/>
      <c r="E17" s="62"/>
      <c r="F17" s="62"/>
      <c r="G17" s="62"/>
      <c r="H17" s="62"/>
      <c r="I17" s="62"/>
      <c r="J17" s="62"/>
    </row>
    <row r="18" spans="3:10" x14ac:dyDescent="0.2">
      <c r="C18" s="62"/>
      <c r="D18" s="62"/>
      <c r="E18" s="62"/>
      <c r="F18" s="62"/>
      <c r="G18" s="62"/>
      <c r="H18" s="62"/>
      <c r="I18" s="62"/>
      <c r="J18" s="62"/>
    </row>
    <row r="19" spans="3:10" x14ac:dyDescent="0.2">
      <c r="C19" s="62"/>
      <c r="D19" s="62"/>
      <c r="E19" s="62"/>
      <c r="F19" s="62"/>
      <c r="G19" s="62"/>
      <c r="H19" s="62"/>
      <c r="I19" s="62"/>
      <c r="J19" s="62"/>
    </row>
    <row r="20" spans="3:10" x14ac:dyDescent="0.2">
      <c r="C20" s="62"/>
      <c r="D20" s="62"/>
      <c r="E20" s="62"/>
      <c r="F20" s="62"/>
      <c r="G20" s="62"/>
      <c r="H20" s="62"/>
      <c r="I20" s="62"/>
      <c r="J20" s="62"/>
    </row>
    <row r="21" spans="3:10" x14ac:dyDescent="0.2">
      <c r="C21" s="62"/>
      <c r="D21" s="62"/>
      <c r="E21" s="62"/>
      <c r="F21" s="62"/>
      <c r="G21" s="62"/>
      <c r="H21" s="62"/>
      <c r="I21" s="62"/>
      <c r="J21" s="62"/>
    </row>
    <row r="22" spans="3:10" x14ac:dyDescent="0.2">
      <c r="C22" s="62"/>
      <c r="D22" s="62"/>
      <c r="E22" s="62"/>
      <c r="F22" s="62"/>
      <c r="G22" s="62"/>
      <c r="H22" s="62"/>
      <c r="I22" s="62"/>
      <c r="J22" s="62"/>
    </row>
    <row r="23" spans="3:10" x14ac:dyDescent="0.2">
      <c r="C23" s="62"/>
      <c r="D23" s="62"/>
      <c r="E23" s="62"/>
      <c r="F23" s="62"/>
      <c r="G23" s="62"/>
      <c r="H23" s="62"/>
      <c r="I23" s="62"/>
      <c r="J23" s="62"/>
    </row>
    <row r="24" spans="3:10" x14ac:dyDescent="0.2">
      <c r="C24" s="62"/>
      <c r="D24" s="62"/>
      <c r="E24" s="62"/>
      <c r="F24" s="62"/>
      <c r="G24" s="62"/>
      <c r="H24" s="62"/>
      <c r="I24" s="62"/>
      <c r="J24" s="62"/>
    </row>
    <row r="25" spans="3:10" x14ac:dyDescent="0.2">
      <c r="C25" s="62"/>
      <c r="D25" s="62"/>
      <c r="E25" s="62"/>
      <c r="F25" s="62"/>
      <c r="G25" s="62"/>
      <c r="H25" s="62"/>
      <c r="I25" s="62"/>
      <c r="J25" s="62"/>
    </row>
    <row r="26" spans="3:10" x14ac:dyDescent="0.2">
      <c r="C26" s="62"/>
      <c r="D26" s="62"/>
      <c r="E26" s="62"/>
      <c r="F26" s="62"/>
      <c r="G26" s="62"/>
      <c r="H26" s="62"/>
      <c r="I26" s="62"/>
      <c r="J26" s="62"/>
    </row>
    <row r="27" spans="3:10" x14ac:dyDescent="0.2">
      <c r="C27" s="62"/>
      <c r="D27" s="62"/>
      <c r="E27" s="62"/>
      <c r="F27" s="62"/>
      <c r="G27" s="62"/>
      <c r="H27" s="62"/>
      <c r="I27" s="62"/>
      <c r="J27" s="62"/>
    </row>
    <row r="28" spans="3:10" x14ac:dyDescent="0.2">
      <c r="C28" s="62"/>
      <c r="D28" s="62"/>
      <c r="E28" s="62"/>
      <c r="F28" s="62"/>
      <c r="G28" s="62"/>
      <c r="H28" s="62"/>
      <c r="I28" s="62"/>
      <c r="J28" s="62"/>
    </row>
    <row r="29" spans="3:10" x14ac:dyDescent="0.2">
      <c r="C29" s="62"/>
      <c r="D29" s="62"/>
      <c r="E29" s="62"/>
      <c r="F29" s="62"/>
      <c r="G29" s="62"/>
      <c r="H29" s="62"/>
      <c r="I29" s="62"/>
      <c r="J29" s="62"/>
    </row>
    <row r="30" spans="3:10" x14ac:dyDescent="0.2">
      <c r="C30" s="62"/>
      <c r="D30" s="62"/>
      <c r="E30" s="62"/>
      <c r="F30" s="62"/>
      <c r="G30" s="62"/>
      <c r="H30" s="62"/>
      <c r="I30" s="62"/>
      <c r="J30" s="62"/>
    </row>
    <row r="31" spans="3:10" x14ac:dyDescent="0.2">
      <c r="C31" s="62"/>
      <c r="D31" s="62"/>
      <c r="E31" s="62"/>
      <c r="F31" s="62"/>
      <c r="G31" s="62"/>
      <c r="H31" s="62"/>
      <c r="I31" s="62"/>
      <c r="J31" s="62"/>
    </row>
    <row r="32" spans="3:10" x14ac:dyDescent="0.2">
      <c r="C32" s="62"/>
      <c r="D32" s="62"/>
      <c r="E32" s="62"/>
      <c r="F32" s="62"/>
      <c r="G32" s="62"/>
      <c r="H32" s="62"/>
      <c r="I32" s="62"/>
      <c r="J32" s="62"/>
    </row>
    <row r="33" spans="3:10" x14ac:dyDescent="0.2">
      <c r="C33" s="62"/>
      <c r="D33" s="62"/>
      <c r="E33" s="62"/>
      <c r="F33" s="62"/>
      <c r="G33" s="62"/>
      <c r="H33" s="62"/>
      <c r="I33" s="62"/>
      <c r="J33" s="62"/>
    </row>
    <row r="34" spans="3:10" x14ac:dyDescent="0.2">
      <c r="C34" s="62"/>
      <c r="D34" s="62"/>
      <c r="E34" s="62"/>
      <c r="F34" s="62"/>
      <c r="G34" s="62"/>
      <c r="H34" s="62"/>
      <c r="I34" s="62"/>
      <c r="J34" s="62"/>
    </row>
    <row r="35" spans="3:10" x14ac:dyDescent="0.2">
      <c r="C35" s="62"/>
      <c r="D35" s="62"/>
      <c r="E35" s="62"/>
      <c r="F35" s="62"/>
      <c r="G35" s="62"/>
      <c r="H35" s="62"/>
      <c r="I35" s="62"/>
      <c r="J35" s="62"/>
    </row>
    <row r="36" spans="3:10" x14ac:dyDescent="0.2">
      <c r="C36" s="62"/>
      <c r="D36" s="62"/>
      <c r="E36" s="62"/>
      <c r="F36" s="62"/>
      <c r="G36" s="62"/>
      <c r="H36" s="62"/>
      <c r="I36" s="62"/>
      <c r="J36" s="62"/>
    </row>
    <row r="37" spans="3:10" x14ac:dyDescent="0.2">
      <c r="C37" s="62"/>
      <c r="D37" s="62"/>
      <c r="E37" s="62"/>
      <c r="F37" s="62"/>
      <c r="G37" s="62"/>
      <c r="H37" s="62"/>
      <c r="I37" s="62"/>
      <c r="J37" s="62"/>
    </row>
    <row r="38" spans="3:10" x14ac:dyDescent="0.2">
      <c r="C38" s="62"/>
      <c r="D38" s="62"/>
      <c r="E38" s="62"/>
      <c r="F38" s="62"/>
      <c r="G38" s="62"/>
      <c r="H38" s="62"/>
      <c r="I38" s="62"/>
      <c r="J38" s="62"/>
    </row>
    <row r="39" spans="3:10" x14ac:dyDescent="0.2">
      <c r="C39" s="62"/>
      <c r="D39" s="62"/>
      <c r="E39" s="62"/>
      <c r="F39" s="62"/>
      <c r="G39" s="62"/>
      <c r="H39" s="62"/>
      <c r="I39" s="62"/>
      <c r="J39" s="62"/>
    </row>
    <row r="40" spans="3:10" x14ac:dyDescent="0.2">
      <c r="C40" s="62"/>
      <c r="D40" s="62"/>
      <c r="E40" s="62"/>
      <c r="F40" s="62"/>
      <c r="G40" s="62"/>
      <c r="H40" s="62"/>
      <c r="I40" s="62"/>
      <c r="J40" s="62"/>
    </row>
    <row r="41" spans="3:10" x14ac:dyDescent="0.2">
      <c r="C41" s="62"/>
      <c r="D41" s="62"/>
      <c r="E41" s="62"/>
      <c r="F41" s="62"/>
      <c r="G41" s="62"/>
      <c r="H41" s="62"/>
      <c r="I41" s="62"/>
      <c r="J41" s="62"/>
    </row>
    <row r="42" spans="3:10" x14ac:dyDescent="0.2">
      <c r="C42" s="62"/>
      <c r="D42" s="62"/>
      <c r="E42" s="62"/>
      <c r="F42" s="62"/>
      <c r="G42" s="62"/>
      <c r="H42" s="62"/>
      <c r="I42" s="62"/>
      <c r="J42" s="62"/>
    </row>
    <row r="43" spans="3:10" x14ac:dyDescent="0.2">
      <c r="C43" s="62"/>
      <c r="D43" s="62"/>
      <c r="E43" s="62"/>
      <c r="F43" s="62"/>
      <c r="G43" s="62"/>
      <c r="H43" s="62"/>
      <c r="I43" s="62"/>
      <c r="J43" s="62"/>
    </row>
    <row r="44" spans="3:10" x14ac:dyDescent="0.2">
      <c r="C44" s="62"/>
      <c r="D44" s="62"/>
      <c r="E44" s="62"/>
      <c r="F44" s="62"/>
      <c r="G44" s="62"/>
      <c r="H44" s="62"/>
      <c r="I44" s="62"/>
      <c r="J44" s="62"/>
    </row>
    <row r="45" spans="3:10" x14ac:dyDescent="0.2">
      <c r="C45" s="62"/>
      <c r="D45" s="62"/>
      <c r="E45" s="62"/>
      <c r="F45" s="62"/>
      <c r="G45" s="62"/>
      <c r="H45" s="62"/>
      <c r="I45" s="62"/>
      <c r="J45" s="62"/>
    </row>
    <row r="46" spans="3:10" x14ac:dyDescent="0.2">
      <c r="C46" s="62"/>
      <c r="D46" s="62"/>
      <c r="E46" s="62"/>
      <c r="F46" s="62"/>
      <c r="G46" s="62"/>
      <c r="H46" s="62"/>
      <c r="I46" s="62"/>
      <c r="J46" s="62"/>
    </row>
    <row r="47" spans="3:10" x14ac:dyDescent="0.2">
      <c r="C47" s="62"/>
      <c r="D47" s="62"/>
      <c r="E47" s="62"/>
      <c r="F47" s="62"/>
      <c r="G47" s="62"/>
      <c r="H47" s="62"/>
      <c r="I47" s="62"/>
      <c r="J47" s="62"/>
    </row>
    <row r="48" spans="3:10" x14ac:dyDescent="0.2">
      <c r="C48" s="62"/>
      <c r="D48" s="62"/>
      <c r="E48" s="62"/>
      <c r="F48" s="62"/>
      <c r="G48" s="62"/>
      <c r="H48" s="62"/>
      <c r="I48" s="62"/>
      <c r="J48" s="62"/>
    </row>
    <row r="49" spans="3:10" x14ac:dyDescent="0.2">
      <c r="C49" s="62"/>
      <c r="D49" s="62"/>
      <c r="E49" s="62"/>
      <c r="F49" s="62"/>
      <c r="G49" s="62"/>
      <c r="H49" s="62"/>
      <c r="I49" s="62"/>
      <c r="J49" s="62"/>
    </row>
    <row r="50" spans="3:10" x14ac:dyDescent="0.2">
      <c r="C50" s="62"/>
      <c r="D50" s="62"/>
      <c r="E50" s="62"/>
      <c r="F50" s="62"/>
      <c r="G50" s="62"/>
      <c r="H50" s="62"/>
      <c r="I50" s="62"/>
      <c r="J50" s="62"/>
    </row>
    <row r="51" spans="3:10" x14ac:dyDescent="0.2">
      <c r="C51" s="62"/>
      <c r="D51" s="62"/>
      <c r="E51" s="62"/>
      <c r="F51" s="62"/>
      <c r="G51" s="62"/>
      <c r="H51" s="62"/>
      <c r="I51" s="62"/>
      <c r="J51" s="62"/>
    </row>
    <row r="52" spans="3:10" x14ac:dyDescent="0.2">
      <c r="C52" s="62"/>
      <c r="D52" s="62"/>
      <c r="E52" s="62"/>
      <c r="F52" s="62"/>
      <c r="G52" s="62"/>
      <c r="H52" s="62"/>
      <c r="I52" s="62"/>
      <c r="J52" s="62"/>
    </row>
  </sheetData>
  <sheetProtection algorithmName="SHA-512" hashValue="kmrh6akiTmCU3SAqskB/QQPgeRi3iy1oFgb2GDDTlmwU9GEruWSo+onPCcO7kR0AzermSeJxuiUjhp22pGv1Vg==" saltValue="vf/R+FzUCQxu4wczvfuZAQ==" spinCount="100000" sheet="1" objects="1" scenarios="1"/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2" tint="-0.499984740745262"/>
  </sheetPr>
  <dimension ref="A1:P9"/>
  <sheetViews>
    <sheetView showGridLines="0" zoomScale="80" zoomScaleNormal="80" workbookViewId="0"/>
  </sheetViews>
  <sheetFormatPr baseColWidth="10" defaultColWidth="11.42578125" defaultRowHeight="12.75" x14ac:dyDescent="0.2"/>
  <cols>
    <col min="1" max="9" width="11.42578125" style="72"/>
    <col min="10" max="11" width="13.28515625" style="72" customWidth="1"/>
    <col min="12" max="16384" width="11.42578125" style="72"/>
  </cols>
  <sheetData>
    <row r="1" spans="1:16" x14ac:dyDescent="0.2">
      <c r="J1" s="216"/>
      <c r="K1" s="219"/>
    </row>
    <row r="2" spans="1:16" x14ac:dyDescent="0.2">
      <c r="J2" s="216" t="s">
        <v>207</v>
      </c>
      <c r="K2" s="219"/>
    </row>
    <row r="4" spans="1:16" ht="19.5" customHeight="1" x14ac:dyDescent="0.2">
      <c r="I4" s="217" t="s">
        <v>0</v>
      </c>
      <c r="J4" s="880" t="str">
        <f>+'B) Reajuste Tarifas y Ocupación'!F5</f>
        <v>(DEPTO./DELEG.)</v>
      </c>
      <c r="K4" s="881"/>
    </row>
    <row r="6" spans="1:16" ht="12.75" customHeight="1" x14ac:dyDescent="0.2">
      <c r="A6" s="218" t="s">
        <v>122</v>
      </c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</row>
    <row r="7" spans="1:16" x14ac:dyDescent="0.2">
      <c r="A7" s="73"/>
      <c r="B7" s="73"/>
      <c r="C7" s="73"/>
      <c r="D7" s="73"/>
      <c r="E7" s="73"/>
      <c r="F7" s="73"/>
      <c r="G7" s="73"/>
      <c r="H7" s="73"/>
      <c r="I7" s="73"/>
      <c r="J7" s="73"/>
      <c r="K7" s="73"/>
      <c r="L7" s="73"/>
      <c r="M7" s="73"/>
      <c r="N7" s="73"/>
      <c r="O7" s="73"/>
      <c r="P7" s="73"/>
    </row>
    <row r="8" spans="1:16" x14ac:dyDescent="0.2">
      <c r="A8" s="73"/>
      <c r="B8" s="73"/>
      <c r="C8" s="73"/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</row>
    <row r="9" spans="1:16" x14ac:dyDescent="0.2">
      <c r="A9" s="73"/>
      <c r="B9" s="73"/>
      <c r="C9" s="73"/>
      <c r="D9" s="73"/>
      <c r="E9" s="73"/>
      <c r="F9" s="73"/>
      <c r="G9" s="73"/>
      <c r="H9" s="73"/>
      <c r="I9" s="73"/>
    </row>
  </sheetData>
  <mergeCells count="1">
    <mergeCell ref="J4:K4"/>
  </mergeCells>
  <pageMargins left="0.7" right="0.7" top="0.75" bottom="0.75" header="0.3" footer="0.3"/>
  <ignoredErrors>
    <ignoredError sqref="J4" unlocked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E80299-6D8C-4D96-A7A9-5569B225357A}">
  <sheetPr>
    <tabColor theme="4" tint="0.39997558519241921"/>
    <pageSetUpPr fitToPage="1"/>
  </sheetPr>
  <dimension ref="A2:O25"/>
  <sheetViews>
    <sheetView tabSelected="1" zoomScale="90" zoomScaleNormal="90" workbookViewId="0">
      <selection activeCell="O34" sqref="O34"/>
    </sheetView>
  </sheetViews>
  <sheetFormatPr baseColWidth="10" defaultRowHeight="15" x14ac:dyDescent="0.25"/>
  <cols>
    <col min="1" max="1" width="38.140625" style="519" bestFit="1" customWidth="1"/>
    <col min="2" max="2" width="14.85546875" style="519" bestFit="1" customWidth="1"/>
    <col min="3" max="13" width="13.85546875" style="519" bestFit="1" customWidth="1"/>
    <col min="14" max="14" width="14.85546875" style="519" bestFit="1" customWidth="1"/>
    <col min="15" max="15" width="13.85546875" style="519" bestFit="1" customWidth="1"/>
    <col min="16" max="16384" width="11.42578125" style="519"/>
  </cols>
  <sheetData>
    <row r="2" spans="1:15" ht="15.75" x14ac:dyDescent="0.25">
      <c r="A2" s="948" t="s">
        <v>270</v>
      </c>
      <c r="B2" s="948"/>
      <c r="C2" s="948"/>
      <c r="D2" s="948"/>
    </row>
    <row r="4" spans="1:15" x14ac:dyDescent="0.25">
      <c r="A4" s="520" t="s">
        <v>278</v>
      </c>
      <c r="B4" s="521" t="s">
        <v>253</v>
      </c>
      <c r="C4" s="521" t="s">
        <v>254</v>
      </c>
      <c r="D4" s="521" t="s">
        <v>255</v>
      </c>
      <c r="E4" s="521" t="s">
        <v>256</v>
      </c>
      <c r="F4" s="521" t="s">
        <v>257</v>
      </c>
      <c r="G4" s="521" t="s">
        <v>258</v>
      </c>
      <c r="H4" s="521" t="s">
        <v>259</v>
      </c>
      <c r="I4" s="521" t="s">
        <v>260</v>
      </c>
      <c r="J4" s="521" t="s">
        <v>261</v>
      </c>
      <c r="K4" s="521" t="s">
        <v>262</v>
      </c>
      <c r="L4" s="521" t="s">
        <v>263</v>
      </c>
      <c r="M4" s="521" t="s">
        <v>264</v>
      </c>
    </row>
    <row r="5" spans="1:15" x14ac:dyDescent="0.25">
      <c r="A5" s="522" t="s">
        <v>271</v>
      </c>
      <c r="B5" s="523"/>
      <c r="C5" s="523"/>
      <c r="D5" s="523">
        <f>+'B) Reajuste Tarifas y Ocupación'!$I$25</f>
        <v>0</v>
      </c>
      <c r="E5" s="523">
        <f>+'B) Reajuste Tarifas y Ocupación'!$I$25</f>
        <v>0</v>
      </c>
      <c r="F5" s="523">
        <f>+'B) Reajuste Tarifas y Ocupación'!$I$25</f>
        <v>0</v>
      </c>
      <c r="G5" s="523">
        <f>+'B) Reajuste Tarifas y Ocupación'!$I$25</f>
        <v>0</v>
      </c>
      <c r="H5" s="523">
        <f>+'B) Reajuste Tarifas y Ocupación'!$I$25</f>
        <v>0</v>
      </c>
      <c r="I5" s="523">
        <f>+'B) Reajuste Tarifas y Ocupación'!$I$25</f>
        <v>0</v>
      </c>
      <c r="J5" s="523">
        <f>+'B) Reajuste Tarifas y Ocupación'!$I$25</f>
        <v>0</v>
      </c>
      <c r="K5" s="523">
        <f>+'B) Reajuste Tarifas y Ocupación'!$I$25</f>
        <v>0</v>
      </c>
      <c r="L5" s="523">
        <f>+'B) Reajuste Tarifas y Ocupación'!$I$25</f>
        <v>0</v>
      </c>
      <c r="M5" s="523">
        <f>+'B) Reajuste Tarifas y Ocupación'!$I$25</f>
        <v>0</v>
      </c>
    </row>
    <row r="6" spans="1:15" x14ac:dyDescent="0.25">
      <c r="A6" s="522" t="s">
        <v>272</v>
      </c>
      <c r="B6" s="523">
        <f>+COUNTA('F) Remuneraciones'!$C$11:$C$22)</f>
        <v>5</v>
      </c>
      <c r="C6" s="523">
        <f>+COUNTA('F) Remuneraciones'!$C$11:$C$22)</f>
        <v>5</v>
      </c>
      <c r="D6" s="523">
        <f>+COUNTA('F) Remuneraciones'!$C$11:$C$22)</f>
        <v>5</v>
      </c>
      <c r="E6" s="523">
        <f>+COUNTA('F) Remuneraciones'!$C$11:$C$22)</f>
        <v>5</v>
      </c>
      <c r="F6" s="523">
        <f>+COUNTA('F) Remuneraciones'!$C$11:$C$22)</f>
        <v>5</v>
      </c>
      <c r="G6" s="523">
        <f>+COUNTA('F) Remuneraciones'!$C$11:$C$22)</f>
        <v>5</v>
      </c>
      <c r="H6" s="523">
        <f>+COUNTA('F) Remuneraciones'!$C$11:$C$22)</f>
        <v>5</v>
      </c>
      <c r="I6" s="523">
        <f>+COUNTA('F) Remuneraciones'!$C$11:$C$22)</f>
        <v>5</v>
      </c>
      <c r="J6" s="523">
        <f>+COUNTA('F) Remuneraciones'!$C$11:$C$22)</f>
        <v>5</v>
      </c>
      <c r="K6" s="523">
        <f>+COUNTA('F) Remuneraciones'!$C$11:$C$22)</f>
        <v>5</v>
      </c>
      <c r="L6" s="523">
        <f>+COUNTA('F) Remuneraciones'!$C$11:$C$22)</f>
        <v>5</v>
      </c>
      <c r="M6" s="523">
        <f>+COUNTA('F) Remuneraciones'!$C$11:$C$22)</f>
        <v>5</v>
      </c>
    </row>
    <row r="7" spans="1:15" x14ac:dyDescent="0.25">
      <c r="A7" s="522"/>
      <c r="B7" s="524"/>
      <c r="C7" s="524"/>
      <c r="D7" s="524"/>
      <c r="E7" s="524"/>
      <c r="F7" s="524"/>
      <c r="G7" s="524"/>
      <c r="H7" s="524"/>
      <c r="I7" s="524"/>
      <c r="J7" s="524"/>
      <c r="K7" s="524"/>
      <c r="L7" s="524"/>
      <c r="M7" s="524"/>
    </row>
    <row r="8" spans="1:15" ht="30" x14ac:dyDescent="0.25">
      <c r="A8" s="525" t="str">
        <f>+'A) Resumen Ingresos y Egresos'!A21</f>
        <v>Jardín Infantil Pequeños Héroes</v>
      </c>
      <c r="B8" s="521" t="s">
        <v>253</v>
      </c>
      <c r="C8" s="521" t="s">
        <v>254</v>
      </c>
      <c r="D8" s="521" t="s">
        <v>255</v>
      </c>
      <c r="E8" s="521" t="s">
        <v>256</v>
      </c>
      <c r="F8" s="521" t="s">
        <v>257</v>
      </c>
      <c r="G8" s="521" t="s">
        <v>258</v>
      </c>
      <c r="H8" s="521" t="s">
        <v>259</v>
      </c>
      <c r="I8" s="521" t="s">
        <v>260</v>
      </c>
      <c r="J8" s="521" t="s">
        <v>261</v>
      </c>
      <c r="K8" s="521" t="s">
        <v>262</v>
      </c>
      <c r="L8" s="521" t="s">
        <v>263</v>
      </c>
      <c r="M8" s="521" t="s">
        <v>264</v>
      </c>
      <c r="N8" s="521" t="s">
        <v>273</v>
      </c>
    </row>
    <row r="9" spans="1:15" x14ac:dyDescent="0.25">
      <c r="A9" s="526" t="s">
        <v>265</v>
      </c>
      <c r="B9" s="527">
        <f>+'A) Resumen Ingresos y Egresos'!P30</f>
        <v>0</v>
      </c>
      <c r="C9" s="527">
        <f>+'A) Resumen Ingresos y Egresos'!N30*0.7</f>
        <v>0</v>
      </c>
      <c r="D9" s="527">
        <f>+'A) Resumen Ingresos y Egresos'!N30*0.3+'A) Resumen Ingresos y Egresos'!O30*0.1</f>
        <v>0</v>
      </c>
      <c r="E9" s="527">
        <f>+'A) Resumen Ingresos y Egresos'!$O$30*0.1</f>
        <v>0</v>
      </c>
      <c r="F9" s="527">
        <f>+'A) Resumen Ingresos y Egresos'!$O$30*0.1</f>
        <v>0</v>
      </c>
      <c r="G9" s="527">
        <f>+'A) Resumen Ingresos y Egresos'!$O$30*0.1</f>
        <v>0</v>
      </c>
      <c r="H9" s="527">
        <f>+'A) Resumen Ingresos y Egresos'!$O$30*0.1</f>
        <v>0</v>
      </c>
      <c r="I9" s="527">
        <f>+'A) Resumen Ingresos y Egresos'!$O$30*0.1</f>
        <v>0</v>
      </c>
      <c r="J9" s="527">
        <f>+'A) Resumen Ingresos y Egresos'!$O$30*0.1</f>
        <v>0</v>
      </c>
      <c r="K9" s="527">
        <f>+'A) Resumen Ingresos y Egresos'!$O$30*0.1</f>
        <v>0</v>
      </c>
      <c r="L9" s="527">
        <f>+'A) Resumen Ingresos y Egresos'!$O$30*0.1</f>
        <v>0</v>
      </c>
      <c r="M9" s="527">
        <f>+'A) Resumen Ingresos y Egresos'!$O$30*0.1</f>
        <v>0</v>
      </c>
      <c r="N9" s="528">
        <f>SUM(B9:M9)</f>
        <v>0</v>
      </c>
    </row>
    <row r="10" spans="1:15" x14ac:dyDescent="0.25">
      <c r="A10" s="526" t="s">
        <v>266</v>
      </c>
      <c r="B10" s="527">
        <f>SUM('F) Remuneraciones'!$H$11:$H$22)/12</f>
        <v>1044000</v>
      </c>
      <c r="C10" s="527">
        <f>SUM('F) Remuneraciones'!$H$11:$H$22)/12</f>
        <v>1044000</v>
      </c>
      <c r="D10" s="527">
        <f>SUM('F) Remuneraciones'!$H$11:$H$22)/12</f>
        <v>1044000</v>
      </c>
      <c r="E10" s="527">
        <f>SUM('F) Remuneraciones'!$H$11:$H$22)/12</f>
        <v>1044000</v>
      </c>
      <c r="F10" s="527">
        <f>SUM('F) Remuneraciones'!$H$11:$H$22)/12</f>
        <v>1044000</v>
      </c>
      <c r="G10" s="527">
        <f>SUM('F) Remuneraciones'!$H$11:$H$22)/12</f>
        <v>1044000</v>
      </c>
      <c r="H10" s="527">
        <f>SUM('F) Remuneraciones'!$H$11:$H$22)/12</f>
        <v>1044000</v>
      </c>
      <c r="I10" s="527">
        <f>SUM('F) Remuneraciones'!$H$11:$H$22)/12</f>
        <v>1044000</v>
      </c>
      <c r="J10" s="527">
        <f>SUM('F) Remuneraciones'!$H$11:$H$22)/12</f>
        <v>1044000</v>
      </c>
      <c r="K10" s="527">
        <f>SUM('F) Remuneraciones'!$H$11:$H$22)/12</f>
        <v>1044000</v>
      </c>
      <c r="L10" s="527">
        <f>SUM('F) Remuneraciones'!$H$11:$H$22)/12</f>
        <v>1044000</v>
      </c>
      <c r="M10" s="527">
        <f>SUM('F) Remuneraciones'!$H$11:$H$22)/12</f>
        <v>1044000</v>
      </c>
      <c r="N10" s="528">
        <f t="shared" ref="N10:N12" si="0">SUM(B10:M10)</f>
        <v>12528000</v>
      </c>
    </row>
    <row r="11" spans="1:15" x14ac:dyDescent="0.25">
      <c r="A11" s="526" t="s">
        <v>267</v>
      </c>
      <c r="B11" s="527">
        <f>SUM('F) Remuneraciones'!I11:I22)*0.5</f>
        <v>50000</v>
      </c>
      <c r="C11" s="527">
        <v>0</v>
      </c>
      <c r="D11" s="527">
        <v>0</v>
      </c>
      <c r="E11" s="527">
        <v>0</v>
      </c>
      <c r="F11" s="527">
        <v>0</v>
      </c>
      <c r="G11" s="527">
        <v>0</v>
      </c>
      <c r="H11" s="527">
        <v>0</v>
      </c>
      <c r="I11" s="527">
        <v>0</v>
      </c>
      <c r="J11" s="527">
        <f>SUM('F) Remuneraciones'!J11:J22*0.5)</f>
        <v>100000</v>
      </c>
      <c r="K11" s="527">
        <v>0</v>
      </c>
      <c r="L11" s="527">
        <v>0</v>
      </c>
      <c r="M11" s="527">
        <f>+B11+J11</f>
        <v>150000</v>
      </c>
      <c r="N11" s="528">
        <f t="shared" si="0"/>
        <v>300000</v>
      </c>
    </row>
    <row r="12" spans="1:15" x14ac:dyDescent="0.25">
      <c r="A12" s="526" t="s">
        <v>268</v>
      </c>
      <c r="B12" s="527">
        <f>(+'C) Costos Directos'!$H$75-'C) Costos Directos'!$D$14)*0.05</f>
        <v>0</v>
      </c>
      <c r="C12" s="527">
        <f>(+'C) Costos Directos'!$H$75-'C) Costos Directos'!$D$14)*0.05</f>
        <v>0</v>
      </c>
      <c r="D12" s="527">
        <f>(+'C) Costos Directos'!$H$75-'C) Costos Directos'!$D$14)*0.09</f>
        <v>0</v>
      </c>
      <c r="E12" s="527">
        <f>(+'C) Costos Directos'!$H$75-'C) Costos Directos'!$D$14)*0.09</f>
        <v>0</v>
      </c>
      <c r="F12" s="527">
        <f>(+'C) Costos Directos'!$H$75-'C) Costos Directos'!$D$14)*0.09</f>
        <v>0</v>
      </c>
      <c r="G12" s="527">
        <f>(+'C) Costos Directos'!$H$75-'C) Costos Directos'!$D$14)*0.09</f>
        <v>0</v>
      </c>
      <c r="H12" s="527">
        <f>(+'C) Costos Directos'!$H$75-'C) Costos Directos'!$D$14)*0.09</f>
        <v>0</v>
      </c>
      <c r="I12" s="527">
        <f>(+'C) Costos Directos'!$H$75-'C) Costos Directos'!$D$14)*0.09</f>
        <v>0</v>
      </c>
      <c r="J12" s="527">
        <f>(+'C) Costos Directos'!$H$75-'C) Costos Directos'!$D$14)*0.09</f>
        <v>0</v>
      </c>
      <c r="K12" s="527">
        <f>(+'C) Costos Directos'!$H$75-'C) Costos Directos'!$D$14)*0.09</f>
        <v>0</v>
      </c>
      <c r="L12" s="527">
        <f>(+'C) Costos Directos'!$H$75-'C) Costos Directos'!$D$14)*0.09</f>
        <v>0</v>
      </c>
      <c r="M12" s="527">
        <f>(+'C) Costos Directos'!$H$75-'C) Costos Directos'!$D$14)*0.09</f>
        <v>0</v>
      </c>
      <c r="N12" s="528">
        <f t="shared" si="0"/>
        <v>0</v>
      </c>
      <c r="O12" s="527"/>
    </row>
    <row r="13" spans="1:15" x14ac:dyDescent="0.25">
      <c r="A13" s="529" t="s">
        <v>274</v>
      </c>
      <c r="B13" s="530">
        <f t="shared" ref="B13:M13" si="1">+B9-B10-B11-B12</f>
        <v>-1094000</v>
      </c>
      <c r="C13" s="530">
        <f t="shared" si="1"/>
        <v>-1044000</v>
      </c>
      <c r="D13" s="530">
        <f t="shared" si="1"/>
        <v>-1044000</v>
      </c>
      <c r="E13" s="530">
        <f t="shared" si="1"/>
        <v>-1044000</v>
      </c>
      <c r="F13" s="530">
        <f t="shared" si="1"/>
        <v>-1044000</v>
      </c>
      <c r="G13" s="530">
        <f t="shared" si="1"/>
        <v>-1044000</v>
      </c>
      <c r="H13" s="530">
        <f t="shared" si="1"/>
        <v>-1044000</v>
      </c>
      <c r="I13" s="530">
        <f t="shared" si="1"/>
        <v>-1044000</v>
      </c>
      <c r="J13" s="530">
        <f t="shared" si="1"/>
        <v>-1144000</v>
      </c>
      <c r="K13" s="530">
        <f t="shared" si="1"/>
        <v>-1044000</v>
      </c>
      <c r="L13" s="530">
        <f t="shared" si="1"/>
        <v>-1044000</v>
      </c>
      <c r="M13" s="530">
        <f t="shared" si="1"/>
        <v>-1194000</v>
      </c>
      <c r="N13" s="530">
        <f>+N9-N10-N11-N12</f>
        <v>-12828000</v>
      </c>
      <c r="O13" s="527"/>
    </row>
    <row r="16" spans="1:15" x14ac:dyDescent="0.25">
      <c r="A16" s="520" t="s">
        <v>278</v>
      </c>
      <c r="B16" s="521" t="s">
        <v>253</v>
      </c>
      <c r="C16" s="521" t="s">
        <v>254</v>
      </c>
      <c r="D16" s="521" t="s">
        <v>255</v>
      </c>
      <c r="E16" s="521" t="s">
        <v>256</v>
      </c>
      <c r="F16" s="521" t="s">
        <v>257</v>
      </c>
      <c r="G16" s="521" t="s">
        <v>258</v>
      </c>
      <c r="H16" s="521" t="s">
        <v>259</v>
      </c>
      <c r="I16" s="521" t="s">
        <v>260</v>
      </c>
      <c r="J16" s="521" t="s">
        <v>261</v>
      </c>
      <c r="K16" s="521" t="s">
        <v>262</v>
      </c>
      <c r="L16" s="521" t="s">
        <v>263</v>
      </c>
      <c r="M16" s="521" t="s">
        <v>264</v>
      </c>
    </row>
    <row r="17" spans="1:14" x14ac:dyDescent="0.25">
      <c r="A17" s="522" t="s">
        <v>271</v>
      </c>
      <c r="B17" s="523"/>
      <c r="C17" s="523"/>
      <c r="D17" s="523">
        <f>+'B) Reajuste Tarifas y Ocupación'!$I$28</f>
        <v>0</v>
      </c>
      <c r="E17" s="523">
        <f>+'B) Reajuste Tarifas y Ocupación'!$I$28</f>
        <v>0</v>
      </c>
      <c r="F17" s="523">
        <f>+'B) Reajuste Tarifas y Ocupación'!$I$28</f>
        <v>0</v>
      </c>
      <c r="G17" s="523">
        <f>+'B) Reajuste Tarifas y Ocupación'!$I$28</f>
        <v>0</v>
      </c>
      <c r="H17" s="523">
        <f>+'B) Reajuste Tarifas y Ocupación'!$I$28</f>
        <v>0</v>
      </c>
      <c r="I17" s="523">
        <f>+'B) Reajuste Tarifas y Ocupación'!$I$28</f>
        <v>0</v>
      </c>
      <c r="J17" s="523">
        <f>+'B) Reajuste Tarifas y Ocupación'!$I$28</f>
        <v>0</v>
      </c>
      <c r="K17" s="523">
        <f>+'B) Reajuste Tarifas y Ocupación'!$I$28</f>
        <v>0</v>
      </c>
      <c r="L17" s="523">
        <f>+'B) Reajuste Tarifas y Ocupación'!$I$28</f>
        <v>0</v>
      </c>
      <c r="M17" s="523">
        <f>+'B) Reajuste Tarifas y Ocupación'!$I$28</f>
        <v>0</v>
      </c>
    </row>
    <row r="18" spans="1:14" x14ac:dyDescent="0.25">
      <c r="A18" s="522" t="s">
        <v>272</v>
      </c>
      <c r="B18" s="523">
        <f>+COUNTA('F) Remuneraciones'!$C$23:$C$30)</f>
        <v>4</v>
      </c>
      <c r="C18" s="523">
        <f>+COUNTA('F) Remuneraciones'!$C$23:$C$30)</f>
        <v>4</v>
      </c>
      <c r="D18" s="523">
        <f>+COUNTA('F) Remuneraciones'!$C$23:$C$30)</f>
        <v>4</v>
      </c>
      <c r="E18" s="523">
        <f>+COUNTA('F) Remuneraciones'!$C$23:$C$30)</f>
        <v>4</v>
      </c>
      <c r="F18" s="523">
        <f>+COUNTA('F) Remuneraciones'!$C$23:$C$30)</f>
        <v>4</v>
      </c>
      <c r="G18" s="523">
        <f>+COUNTA('F) Remuneraciones'!$C$23:$C$30)</f>
        <v>4</v>
      </c>
      <c r="H18" s="523">
        <f>+COUNTA('F) Remuneraciones'!$C$23:$C$30)</f>
        <v>4</v>
      </c>
      <c r="I18" s="523">
        <f>+COUNTA('F) Remuneraciones'!$C$23:$C$30)</f>
        <v>4</v>
      </c>
      <c r="J18" s="523">
        <f>+COUNTA('F) Remuneraciones'!$C$23:$C$30)</f>
        <v>4</v>
      </c>
      <c r="K18" s="523">
        <f>+COUNTA('F) Remuneraciones'!$C$23:$C$30)</f>
        <v>4</v>
      </c>
      <c r="L18" s="523">
        <f>+COUNTA('F) Remuneraciones'!$C$23:$C$30)</f>
        <v>4</v>
      </c>
      <c r="M18" s="523">
        <f>+COUNTA('F) Remuneraciones'!$C$23:$C$30)</f>
        <v>4</v>
      </c>
    </row>
    <row r="19" spans="1:14" x14ac:dyDescent="0.25">
      <c r="A19" s="522"/>
      <c r="B19" s="524"/>
      <c r="C19" s="524"/>
      <c r="D19" s="524"/>
      <c r="E19" s="524"/>
      <c r="F19" s="524"/>
      <c r="G19" s="524"/>
      <c r="H19" s="524"/>
      <c r="I19" s="524"/>
      <c r="J19" s="524"/>
      <c r="K19" s="524"/>
      <c r="L19" s="524"/>
      <c r="M19" s="524"/>
    </row>
    <row r="20" spans="1:14" ht="30" x14ac:dyDescent="0.25">
      <c r="A20" s="525" t="str">
        <f>+'A) Resumen Ingresos y Egresos'!A31</f>
        <v>Sala Cuna Pequeños Héroes</v>
      </c>
      <c r="B20" s="521" t="s">
        <v>253</v>
      </c>
      <c r="C20" s="521" t="s">
        <v>254</v>
      </c>
      <c r="D20" s="521" t="s">
        <v>255</v>
      </c>
      <c r="E20" s="521" t="s">
        <v>256</v>
      </c>
      <c r="F20" s="521" t="s">
        <v>257</v>
      </c>
      <c r="G20" s="521" t="s">
        <v>258</v>
      </c>
      <c r="H20" s="521" t="s">
        <v>259</v>
      </c>
      <c r="I20" s="521" t="s">
        <v>260</v>
      </c>
      <c r="J20" s="521" t="s">
        <v>261</v>
      </c>
      <c r="K20" s="521" t="s">
        <v>262</v>
      </c>
      <c r="L20" s="521" t="s">
        <v>263</v>
      </c>
      <c r="M20" s="521" t="s">
        <v>264</v>
      </c>
      <c r="N20" s="521" t="s">
        <v>273</v>
      </c>
    </row>
    <row r="21" spans="1:14" x14ac:dyDescent="0.25">
      <c r="A21" s="526" t="s">
        <v>265</v>
      </c>
      <c r="B21" s="527">
        <f>(+'A) Resumen Ingresos y Egresos'!$N$40)/12+('A) Resumen Ingresos y Egresos'!$O$40)/12</f>
        <v>0</v>
      </c>
      <c r="C21" s="527">
        <f>(+'A) Resumen Ingresos y Egresos'!$N$40)/12+('A) Resumen Ingresos y Egresos'!$O$40)/12</f>
        <v>0</v>
      </c>
      <c r="D21" s="527">
        <f>(+'A) Resumen Ingresos y Egresos'!$N$40)/12+('A) Resumen Ingresos y Egresos'!$O$40)/12</f>
        <v>0</v>
      </c>
      <c r="E21" s="527">
        <f>(+'A) Resumen Ingresos y Egresos'!$N$40)/12+('A) Resumen Ingresos y Egresos'!$O$40)/12</f>
        <v>0</v>
      </c>
      <c r="F21" s="527">
        <f>(+'A) Resumen Ingresos y Egresos'!$N$40)/12+('A) Resumen Ingresos y Egresos'!$O$40)/12</f>
        <v>0</v>
      </c>
      <c r="G21" s="527">
        <f>(+'A) Resumen Ingresos y Egresos'!$N$40)/12+('A) Resumen Ingresos y Egresos'!$O$40)/12</f>
        <v>0</v>
      </c>
      <c r="H21" s="527">
        <f>(+'A) Resumen Ingresos y Egresos'!$N$40)/12+('A) Resumen Ingresos y Egresos'!$O$40)/12</f>
        <v>0</v>
      </c>
      <c r="I21" s="527">
        <f>(+'A) Resumen Ingresos y Egresos'!$N$40)/12+('A) Resumen Ingresos y Egresos'!$O$40)/12</f>
        <v>0</v>
      </c>
      <c r="J21" s="527">
        <f>(+'A) Resumen Ingresos y Egresos'!$N$40)/12+('A) Resumen Ingresos y Egresos'!$O$40)/12</f>
        <v>0</v>
      </c>
      <c r="K21" s="527">
        <f>(+'A) Resumen Ingresos y Egresos'!$N$40)/12+('A) Resumen Ingresos y Egresos'!$O$40)/12</f>
        <v>0</v>
      </c>
      <c r="L21" s="527">
        <f>(+'A) Resumen Ingresos y Egresos'!$N$40)/12+('A) Resumen Ingresos y Egresos'!$O$40)/12</f>
        <v>0</v>
      </c>
      <c r="M21" s="527">
        <f>(+'A) Resumen Ingresos y Egresos'!$N$40)/12+('A) Resumen Ingresos y Egresos'!$O$40)/12</f>
        <v>0</v>
      </c>
      <c r="N21" s="528">
        <f>SUM(B21:M21)</f>
        <v>0</v>
      </c>
    </row>
    <row r="22" spans="1:14" x14ac:dyDescent="0.25">
      <c r="A22" s="526" t="s">
        <v>266</v>
      </c>
      <c r="B22" s="527">
        <f>SUM('F) Remuneraciones'!$H$23:$H$30)/12</f>
        <v>1305000</v>
      </c>
      <c r="C22" s="527">
        <f>SUM('F) Remuneraciones'!$H$23:$H$30)/12</f>
        <v>1305000</v>
      </c>
      <c r="D22" s="527">
        <f>SUM('F) Remuneraciones'!$H$23:$H$30)/12</f>
        <v>1305000</v>
      </c>
      <c r="E22" s="527">
        <f>SUM('F) Remuneraciones'!$H$23:$H$30)/12</f>
        <v>1305000</v>
      </c>
      <c r="F22" s="527">
        <f>SUM('F) Remuneraciones'!$H$23:$H$30)/12</f>
        <v>1305000</v>
      </c>
      <c r="G22" s="527">
        <f>SUM('F) Remuneraciones'!$H$23:$H$30)/12</f>
        <v>1305000</v>
      </c>
      <c r="H22" s="527">
        <f>SUM('F) Remuneraciones'!$H$23:$H$30)/12</f>
        <v>1305000</v>
      </c>
      <c r="I22" s="527">
        <f>SUM('F) Remuneraciones'!$H$23:$H$30)/12</f>
        <v>1305000</v>
      </c>
      <c r="J22" s="527">
        <f>SUM('F) Remuneraciones'!$H$23:$H$30)/12</f>
        <v>1305000</v>
      </c>
      <c r="K22" s="527">
        <f>SUM('F) Remuneraciones'!$H$23:$H$30)/12</f>
        <v>1305000</v>
      </c>
      <c r="L22" s="527">
        <f>SUM('F) Remuneraciones'!$H$23:$H$30)/12</f>
        <v>1305000</v>
      </c>
      <c r="M22" s="527">
        <f>SUM('F) Remuneraciones'!$H$23:$H$30)/12</f>
        <v>1305000</v>
      </c>
      <c r="N22" s="528">
        <f t="shared" ref="N22:N24" si="2">SUM(B22:M22)</f>
        <v>15660000</v>
      </c>
    </row>
    <row r="23" spans="1:14" x14ac:dyDescent="0.25">
      <c r="A23" s="526" t="s">
        <v>267</v>
      </c>
      <c r="B23" s="527">
        <f>SUM('F) Remuneraciones'!I23:I30)*0.5</f>
        <v>150000</v>
      </c>
      <c r="C23" s="527">
        <v>0</v>
      </c>
      <c r="D23" s="527">
        <v>0</v>
      </c>
      <c r="E23" s="527">
        <v>0</v>
      </c>
      <c r="F23" s="527">
        <v>0</v>
      </c>
      <c r="G23" s="527">
        <v>0</v>
      </c>
      <c r="H23" s="527">
        <v>0</v>
      </c>
      <c r="I23" s="527">
        <v>0</v>
      </c>
      <c r="J23" s="527">
        <f>SUM('F) Remuneraciones'!J23:J30)*0.5</f>
        <v>200000</v>
      </c>
      <c r="K23" s="527">
        <v>0</v>
      </c>
      <c r="L23" s="527">
        <v>0</v>
      </c>
      <c r="M23" s="527">
        <f>+B23+J23</f>
        <v>350000</v>
      </c>
      <c r="N23" s="528">
        <f t="shared" si="2"/>
        <v>700000</v>
      </c>
    </row>
    <row r="24" spans="1:14" x14ac:dyDescent="0.25">
      <c r="A24" s="526" t="s">
        <v>268</v>
      </c>
      <c r="B24" s="527">
        <f>(+'C) Costos Directos'!$H$139-'C) Costos Directos'!$D$78)/12</f>
        <v>0</v>
      </c>
      <c r="C24" s="527">
        <f>(+'C) Costos Directos'!$H$139-'C) Costos Directos'!$D$78)/12</f>
        <v>0</v>
      </c>
      <c r="D24" s="527">
        <f>(+'C) Costos Directos'!$H$139-'C) Costos Directos'!$D$78)/12</f>
        <v>0</v>
      </c>
      <c r="E24" s="527">
        <f>(+'C) Costos Directos'!$H$139-'C) Costos Directos'!$D$78)/12</f>
        <v>0</v>
      </c>
      <c r="F24" s="527">
        <f>(+'C) Costos Directos'!$H$139-'C) Costos Directos'!$D$78)/12</f>
        <v>0</v>
      </c>
      <c r="G24" s="527">
        <f>(+'C) Costos Directos'!$H$139-'C) Costos Directos'!$D$78)/12</f>
        <v>0</v>
      </c>
      <c r="H24" s="527">
        <f>(+'C) Costos Directos'!$H$139-'C) Costos Directos'!$D$78)/12</f>
        <v>0</v>
      </c>
      <c r="I24" s="527">
        <f>(+'C) Costos Directos'!$H$139-'C) Costos Directos'!$D$78)/12</f>
        <v>0</v>
      </c>
      <c r="J24" s="527">
        <f>(+'C) Costos Directos'!$H$139-'C) Costos Directos'!$D$78)/12</f>
        <v>0</v>
      </c>
      <c r="K24" s="527">
        <f>(+'C) Costos Directos'!$H$139-'C) Costos Directos'!$D$78)/12</f>
        <v>0</v>
      </c>
      <c r="L24" s="527">
        <f>(+'C) Costos Directos'!$H$139-'C) Costos Directos'!$D$78)/12</f>
        <v>0</v>
      </c>
      <c r="M24" s="527">
        <f>(+'C) Costos Directos'!$H$139-'C) Costos Directos'!$D$78)/12</f>
        <v>0</v>
      </c>
      <c r="N24" s="528">
        <f t="shared" si="2"/>
        <v>0</v>
      </c>
    </row>
    <row r="25" spans="1:14" x14ac:dyDescent="0.25">
      <c r="A25" s="529" t="s">
        <v>274</v>
      </c>
      <c r="B25" s="530">
        <f t="shared" ref="B25:M25" si="3">+B21-B22-B23-B24</f>
        <v>-1455000</v>
      </c>
      <c r="C25" s="530">
        <f t="shared" si="3"/>
        <v>-1305000</v>
      </c>
      <c r="D25" s="530">
        <f t="shared" si="3"/>
        <v>-1305000</v>
      </c>
      <c r="E25" s="530">
        <f t="shared" si="3"/>
        <v>-1305000</v>
      </c>
      <c r="F25" s="530">
        <f t="shared" si="3"/>
        <v>-1305000</v>
      </c>
      <c r="G25" s="530">
        <f t="shared" si="3"/>
        <v>-1305000</v>
      </c>
      <c r="H25" s="530">
        <f t="shared" si="3"/>
        <v>-1305000</v>
      </c>
      <c r="I25" s="530">
        <f t="shared" si="3"/>
        <v>-1305000</v>
      </c>
      <c r="J25" s="530">
        <f t="shared" si="3"/>
        <v>-1505000</v>
      </c>
      <c r="K25" s="530">
        <f t="shared" si="3"/>
        <v>-1305000</v>
      </c>
      <c r="L25" s="530">
        <f t="shared" si="3"/>
        <v>-1305000</v>
      </c>
      <c r="M25" s="530">
        <f t="shared" si="3"/>
        <v>-1655000</v>
      </c>
      <c r="N25" s="530">
        <f>+N21-N22-N23-N24</f>
        <v>-16360000</v>
      </c>
    </row>
  </sheetData>
  <sheetProtection algorithmName="SHA-512" hashValue="NvHZQt/nHIWaNV39jmmnPOoU5vrNud7t4plKeLpdqLEAAo6EimsfzvxMIs+GeuzYCLVd0SEZOYf7wHZkBGtPBg==" saltValue="jQlFyLirbSfWWsSsP7PapQ==" spinCount="100000" sheet="1" objects="1" scenarios="1"/>
  <mergeCells count="1">
    <mergeCell ref="A2:D2"/>
  </mergeCells>
  <pageMargins left="0.7" right="0.7" top="0.75" bottom="0.75" header="0.3" footer="0.3"/>
  <pageSetup scale="5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CC00FF"/>
  </sheetPr>
  <dimension ref="B1:S56"/>
  <sheetViews>
    <sheetView showGridLines="0" topLeftCell="A16" zoomScale="80" zoomScaleNormal="80" workbookViewId="0">
      <selection activeCell="K59" sqref="K59"/>
    </sheetView>
  </sheetViews>
  <sheetFormatPr baseColWidth="10" defaultColWidth="11.42578125" defaultRowHeight="12.75" x14ac:dyDescent="0.2"/>
  <cols>
    <col min="1" max="16384" width="11.42578125" style="1"/>
  </cols>
  <sheetData>
    <row r="1" spans="2:11" x14ac:dyDescent="0.2">
      <c r="H1" s="41"/>
    </row>
    <row r="2" spans="2:11" x14ac:dyDescent="0.2">
      <c r="H2" s="41" t="s">
        <v>84</v>
      </c>
    </row>
    <row r="5" spans="2:11" x14ac:dyDescent="0.2">
      <c r="B5" s="703" t="s">
        <v>169</v>
      </c>
      <c r="C5" s="703"/>
      <c r="D5" s="703"/>
      <c r="E5" s="703"/>
      <c r="F5" s="703"/>
    </row>
    <row r="7" spans="2:11" x14ac:dyDescent="0.2">
      <c r="C7" s="197" t="s">
        <v>154</v>
      </c>
      <c r="D7" s="197"/>
      <c r="E7" s="197"/>
      <c r="F7" s="197"/>
      <c r="G7" s="197"/>
      <c r="H7" s="197"/>
      <c r="I7" s="197"/>
      <c r="J7" s="197"/>
      <c r="K7" s="197"/>
    </row>
    <row r="9" spans="2:11" x14ac:dyDescent="0.2">
      <c r="C9" s="197" t="s">
        <v>155</v>
      </c>
      <c r="D9" s="197"/>
      <c r="E9" s="197"/>
      <c r="F9" s="197"/>
      <c r="G9" s="197"/>
      <c r="H9" s="197"/>
      <c r="I9" s="196"/>
      <c r="J9" s="196"/>
      <c r="K9" s="196"/>
    </row>
    <row r="11" spans="2:11" x14ac:dyDescent="0.2">
      <c r="B11" s="701" t="s">
        <v>170</v>
      </c>
      <c r="C11" s="701"/>
      <c r="D11" s="701"/>
      <c r="E11" s="701"/>
      <c r="F11" s="701"/>
    </row>
    <row r="13" spans="2:11" x14ac:dyDescent="0.2">
      <c r="C13" s="198" t="s">
        <v>156</v>
      </c>
      <c r="D13" s="198"/>
      <c r="E13" s="198"/>
      <c r="F13" s="198"/>
      <c r="G13" s="198"/>
      <c r="H13" s="198"/>
    </row>
    <row r="15" spans="2:11" x14ac:dyDescent="0.2">
      <c r="C15" s="198" t="s">
        <v>157</v>
      </c>
      <c r="D15" s="198"/>
      <c r="E15" s="198"/>
      <c r="F15" s="198"/>
      <c r="G15" s="198"/>
      <c r="H15" s="198"/>
      <c r="I15" s="196"/>
      <c r="J15" s="196"/>
      <c r="K15" s="196"/>
    </row>
    <row r="19" spans="2:16" x14ac:dyDescent="0.2">
      <c r="B19" s="701" t="s">
        <v>171</v>
      </c>
      <c r="C19" s="701"/>
      <c r="D19" s="701"/>
      <c r="E19" s="701"/>
      <c r="F19" s="701"/>
    </row>
    <row r="21" spans="2:16" x14ac:dyDescent="0.2">
      <c r="C21" s="198" t="s">
        <v>159</v>
      </c>
      <c r="D21" s="198"/>
      <c r="E21" s="198"/>
      <c r="F21" s="199"/>
      <c r="G21" s="199"/>
      <c r="H21" s="199"/>
    </row>
    <row r="22" spans="2:16" x14ac:dyDescent="0.2">
      <c r="C22" s="702"/>
      <c r="D22" s="702"/>
      <c r="E22" s="702"/>
      <c r="F22" s="702"/>
      <c r="G22" s="702"/>
      <c r="H22" s="702"/>
      <c r="I22" s="702"/>
      <c r="J22" s="702"/>
      <c r="K22" s="702"/>
    </row>
    <row r="24" spans="2:16" x14ac:dyDescent="0.2">
      <c r="B24" s="701" t="s">
        <v>172</v>
      </c>
      <c r="C24" s="701"/>
      <c r="D24" s="701"/>
      <c r="E24" s="701"/>
      <c r="F24" s="701"/>
    </row>
    <row r="26" spans="2:16" x14ac:dyDescent="0.2">
      <c r="C26" s="200" t="s">
        <v>160</v>
      </c>
      <c r="D26" s="200"/>
      <c r="E26" s="200"/>
      <c r="F26" s="200"/>
      <c r="G26" s="200"/>
      <c r="H26" s="200"/>
      <c r="I26" s="200"/>
      <c r="J26" s="200"/>
    </row>
    <row r="27" spans="2:16" ht="12.75" customHeight="1" x14ac:dyDescent="0.2">
      <c r="C27" s="704" t="s">
        <v>161</v>
      </c>
      <c r="D27" s="704"/>
      <c r="E27" s="704"/>
      <c r="F27" s="704"/>
      <c r="G27" s="704"/>
      <c r="H27" s="704"/>
      <c r="I27" s="704"/>
      <c r="J27" s="704"/>
      <c r="K27" s="704"/>
      <c r="L27" s="704"/>
      <c r="M27" s="704"/>
    </row>
    <row r="28" spans="2:16" ht="12.75" customHeight="1" x14ac:dyDescent="0.2">
      <c r="C28" s="704"/>
      <c r="D28" s="704"/>
      <c r="E28" s="704"/>
      <c r="F28" s="704"/>
      <c r="G28" s="704"/>
      <c r="H28" s="704"/>
      <c r="I28" s="704"/>
      <c r="J28" s="704"/>
      <c r="K28" s="704"/>
      <c r="L28" s="704"/>
      <c r="M28" s="704"/>
    </row>
    <row r="29" spans="2:16" ht="12.75" customHeight="1" x14ac:dyDescent="0.2">
      <c r="C29" s="200" t="s">
        <v>162</v>
      </c>
      <c r="D29" s="200"/>
      <c r="E29" s="200"/>
      <c r="F29" s="200"/>
      <c r="G29" s="200"/>
      <c r="H29" s="200"/>
      <c r="I29" s="200"/>
      <c r="J29" s="200"/>
      <c r="K29" s="200"/>
      <c r="L29" s="200"/>
      <c r="M29" s="200"/>
      <c r="N29" s="199"/>
    </row>
    <row r="30" spans="2:16" ht="12.75" customHeight="1" x14ac:dyDescent="0.2">
      <c r="C30" s="200"/>
      <c r="D30" s="200"/>
      <c r="E30" s="200"/>
      <c r="F30" s="200"/>
      <c r="G30" s="200"/>
      <c r="H30" s="200"/>
      <c r="I30" s="200"/>
      <c r="J30" s="200"/>
      <c r="K30" s="200"/>
      <c r="L30" s="200"/>
      <c r="M30" s="200"/>
      <c r="N30" s="199"/>
    </row>
    <row r="31" spans="2:16" ht="12.75" customHeight="1" x14ac:dyDescent="0.2">
      <c r="C31" s="204" t="s">
        <v>163</v>
      </c>
      <c r="D31" s="201"/>
      <c r="E31" s="201"/>
      <c r="F31" s="203"/>
      <c r="G31" s="201"/>
      <c r="H31" s="201"/>
      <c r="I31" s="201"/>
      <c r="J31" s="201"/>
      <c r="K31" s="201"/>
      <c r="L31" s="201"/>
      <c r="M31" s="201"/>
      <c r="N31" s="199"/>
      <c r="O31" s="199"/>
      <c r="P31" s="199"/>
    </row>
    <row r="32" spans="2:16" ht="12.75" customHeight="1" x14ac:dyDescent="0.2">
      <c r="C32" s="202"/>
      <c r="D32" s="202"/>
      <c r="E32" s="202"/>
      <c r="F32" s="202"/>
      <c r="G32" s="202"/>
      <c r="H32" s="202"/>
      <c r="I32" s="201"/>
      <c r="J32" s="201"/>
      <c r="K32" s="201"/>
      <c r="L32" s="201"/>
      <c r="M32" s="201"/>
      <c r="N32" s="199"/>
    </row>
    <row r="33" spans="2:19" ht="12.75" customHeight="1" x14ac:dyDescent="0.2">
      <c r="C33" s="705" t="s">
        <v>164</v>
      </c>
      <c r="D33" s="705"/>
      <c r="E33" s="705"/>
      <c r="F33" s="705"/>
      <c r="G33" s="705"/>
      <c r="H33" s="705"/>
      <c r="I33" s="705"/>
      <c r="J33" s="705"/>
      <c r="K33" s="705"/>
      <c r="L33" s="705"/>
      <c r="M33" s="705"/>
      <c r="N33" s="199"/>
    </row>
    <row r="34" spans="2:19" ht="12.75" customHeight="1" x14ac:dyDescent="0.2">
      <c r="C34" s="160"/>
      <c r="D34" s="160"/>
      <c r="E34" s="160"/>
      <c r="F34" s="160"/>
      <c r="G34" s="160"/>
      <c r="H34" s="160"/>
      <c r="I34" s="200"/>
      <c r="J34" s="200"/>
      <c r="K34" s="200"/>
      <c r="L34" s="200"/>
      <c r="M34" s="200"/>
      <c r="N34" s="199"/>
    </row>
    <row r="35" spans="2:19" ht="12.75" customHeight="1" x14ac:dyDescent="0.2">
      <c r="C35" s="201" t="s">
        <v>165</v>
      </c>
      <c r="D35" s="201"/>
      <c r="E35" s="201"/>
      <c r="F35" s="201"/>
      <c r="G35" s="201"/>
      <c r="H35" s="201"/>
      <c r="I35" s="201"/>
      <c r="J35" s="201"/>
      <c r="K35" s="201"/>
      <c r="L35" s="201"/>
      <c r="M35" s="201"/>
      <c r="N35" s="199"/>
    </row>
    <row r="36" spans="2:19" ht="12.75" customHeight="1" x14ac:dyDescent="0.2">
      <c r="C36" s="202"/>
      <c r="D36" s="202"/>
      <c r="E36" s="202"/>
      <c r="F36" s="202"/>
      <c r="G36" s="202"/>
      <c r="H36" s="202"/>
      <c r="I36" s="201"/>
      <c r="J36" s="201"/>
      <c r="K36" s="201"/>
      <c r="L36" s="201"/>
      <c r="M36" s="201"/>
      <c r="N36" s="199"/>
    </row>
    <row r="37" spans="2:19" ht="12.75" customHeight="1" x14ac:dyDescent="0.2">
      <c r="C37" s="119"/>
      <c r="D37" s="119"/>
      <c r="E37" s="119"/>
      <c r="F37" s="119"/>
      <c r="G37" s="119"/>
      <c r="H37" s="119"/>
      <c r="I37" s="119"/>
      <c r="J37" s="119"/>
      <c r="K37" s="119"/>
      <c r="L37" s="119"/>
      <c r="M37" s="119"/>
    </row>
    <row r="38" spans="2:19" ht="12.75" customHeight="1" x14ac:dyDescent="0.2">
      <c r="C38" s="119"/>
      <c r="D38" s="119"/>
      <c r="E38" s="119"/>
      <c r="F38" s="119"/>
      <c r="G38" s="119"/>
      <c r="H38" s="119"/>
      <c r="I38" s="119"/>
      <c r="J38" s="119"/>
      <c r="K38" s="119"/>
      <c r="L38" s="119"/>
      <c r="M38" s="119"/>
    </row>
    <row r="39" spans="2:19" ht="12.75" customHeight="1" x14ac:dyDescent="0.2">
      <c r="B39" s="204" t="s">
        <v>173</v>
      </c>
      <c r="C39" s="200"/>
      <c r="D39" s="119"/>
      <c r="E39" s="119"/>
      <c r="F39" s="119"/>
      <c r="G39" s="119"/>
      <c r="H39" s="119"/>
      <c r="I39" s="119"/>
      <c r="J39" s="119"/>
      <c r="K39" s="119"/>
      <c r="L39" s="119"/>
      <c r="M39" s="119"/>
    </row>
    <row r="40" spans="2:19" x14ac:dyDescent="0.2">
      <c r="O40" s="702"/>
      <c r="P40" s="702"/>
      <c r="Q40" s="702"/>
      <c r="R40" s="702"/>
      <c r="S40" s="702"/>
    </row>
    <row r="41" spans="2:19" x14ac:dyDescent="0.2">
      <c r="C41" s="706" t="s">
        <v>166</v>
      </c>
      <c r="D41" s="706"/>
      <c r="E41" s="706"/>
      <c r="F41" s="706"/>
    </row>
    <row r="42" spans="2:19" x14ac:dyDescent="0.2">
      <c r="C42" s="702"/>
      <c r="D42" s="702"/>
      <c r="E42" s="702"/>
      <c r="F42" s="702"/>
      <c r="G42" s="702"/>
      <c r="H42" s="702"/>
      <c r="I42" s="702"/>
      <c r="J42" s="702"/>
    </row>
    <row r="44" spans="2:19" x14ac:dyDescent="0.2">
      <c r="B44" s="701" t="s">
        <v>174</v>
      </c>
      <c r="C44" s="701"/>
      <c r="D44" s="701"/>
      <c r="E44" s="701"/>
      <c r="F44" s="701"/>
    </row>
    <row r="46" spans="2:19" x14ac:dyDescent="0.2">
      <c r="C46" s="205" t="s">
        <v>167</v>
      </c>
      <c r="D46" s="205"/>
      <c r="E46" s="205"/>
      <c r="F46" s="205"/>
      <c r="G46" s="205"/>
      <c r="H46" s="205"/>
      <c r="I46" s="205"/>
      <c r="J46" s="205"/>
      <c r="K46" s="206"/>
      <c r="L46" s="206"/>
      <c r="M46" s="206"/>
    </row>
    <row r="50" spans="2:13" x14ac:dyDescent="0.2">
      <c r="B50" s="701" t="s">
        <v>175</v>
      </c>
      <c r="C50" s="701"/>
      <c r="D50" s="701"/>
      <c r="E50" s="701"/>
      <c r="F50" s="701"/>
    </row>
    <row r="52" spans="2:13" x14ac:dyDescent="0.2">
      <c r="C52" s="200" t="s">
        <v>168</v>
      </c>
      <c r="D52" s="200"/>
      <c r="E52" s="200"/>
      <c r="F52" s="200"/>
      <c r="G52" s="199"/>
      <c r="H52" s="199"/>
      <c r="I52" s="199"/>
      <c r="J52" s="199"/>
      <c r="K52" s="199"/>
      <c r="L52" s="199"/>
      <c r="M52" s="199"/>
    </row>
    <row r="54" spans="2:13" x14ac:dyDescent="0.2">
      <c r="B54" s="199" t="s">
        <v>176</v>
      </c>
      <c r="C54" s="199"/>
    </row>
    <row r="56" spans="2:13" x14ac:dyDescent="0.2">
      <c r="B56" s="700" t="s">
        <v>269</v>
      </c>
      <c r="C56" s="700"/>
    </row>
  </sheetData>
  <sheetProtection algorithmName="SHA-512" hashValue="gsuTfhXdQ5Aq2LFo+5dSbz0yE3BoTjlYeFufxLMRBJUl7+n0QNnCocVKtPWQZsV+KKN68V3CCa2VhRp9pf7xGg==" saltValue="MEl+88ouKhomUMHnTTKWmQ==" spinCount="100000" sheet="1" objects="1" scenarios="1"/>
  <mergeCells count="13">
    <mergeCell ref="B5:F5"/>
    <mergeCell ref="C22:K22"/>
    <mergeCell ref="B50:F50"/>
    <mergeCell ref="C42:J42"/>
    <mergeCell ref="B44:F44"/>
    <mergeCell ref="C27:M28"/>
    <mergeCell ref="C33:M33"/>
    <mergeCell ref="C41:F41"/>
    <mergeCell ref="B56:C56"/>
    <mergeCell ref="B11:F11"/>
    <mergeCell ref="O40:S40"/>
    <mergeCell ref="B19:F19"/>
    <mergeCell ref="B24:F24"/>
  </mergeCells>
  <hyperlinks>
    <hyperlink ref="B5:F5" location="'A) Resumen Ingresos y Egresos'!Área_de_impresión" display="A) Resumen Ingresos y Egresos" xr:uid="{00000000-0004-0000-0100-000000000000}"/>
    <hyperlink ref="B11:F11" location="'B) Reajuste Tarifas y Ocupación'!A1" display="B) Reajuste Tarifas y Ocupación" xr:uid="{00000000-0004-0000-0100-000001000000}"/>
    <hyperlink ref="C7:F7" location="'A) Resumen Ingresos y Egresos'!A6" display="TABLA 1: RESUMEN DE INGRESOS Y EGRESOS DE CENTROS DE BENEFICIOS" xr:uid="{00000000-0004-0000-0100-000002000000}"/>
    <hyperlink ref="C9:F9" location="'A) Resumen Ingresos y Egresos'!A22" display="TABLA 2: DETALLE DE INGRESOS POR PRESTACIÓN Y SEGMENTO" xr:uid="{00000000-0004-0000-0100-000003000000}"/>
    <hyperlink ref="C13:F13" location="'B) Reajuste Tarifas y Ocupación'!A8" display="TABLA 3: REAJUSTE DE TARIFAS POR PRESTACIÓN Y SEGMENTO" xr:uid="{00000000-0004-0000-0100-000004000000}"/>
    <hyperlink ref="C15:H15" location="'B) Reajuste Tarifas y Ocupación'!A32" display="TABLA 4: METAS DE OCUPACIÓN POR PRESTACIÓN Y SEGMENTO" xr:uid="{00000000-0004-0000-0100-000005000000}"/>
    <hyperlink ref="B19:F19" location="'C) Costos Directos'!Área_de_impresión" display="C) Costos Directos" xr:uid="{00000000-0004-0000-0100-000006000000}"/>
    <hyperlink ref="C21:E21" location="'C) Costos Directos'!Área_de_impresión" display="TABLA 5: COSTOS DIRECTOS DE CENTROS DE BENEFICIOS" xr:uid="{00000000-0004-0000-0100-000007000000}"/>
    <hyperlink ref="C21:H21" location="'C) Costos Directos'!Área_de_impresión" display="TABLA 5: COSTOS DIRECTOS DE CENTROS DE BENEFICIOS" xr:uid="{00000000-0004-0000-0100-000008000000}"/>
    <hyperlink ref="C21" location="'C) Costos Directos'!A8" display="TABLA 5: COSTOS DIRECTOS DE CENTROS DE BENEFICIOS" xr:uid="{00000000-0004-0000-0100-000009000000}"/>
    <hyperlink ref="B24:F24" location="'D) Costos Indirectos'!A1" display="D) Costos Indirectos" xr:uid="{00000000-0004-0000-0100-00000A000000}"/>
    <hyperlink ref="C26:J26" location="'D) Costos Indirectos'!A9" display="TABLA 6: REMUNERACIONES DEL PERSONAL LEY 18.712 ADMINISTRACION CENTRAL Y APOYO ADMINISTRATIVO ASISTENCIA EDUCACIONAL" xr:uid="{00000000-0004-0000-0100-00000B000000}"/>
    <hyperlink ref="C27:M28" location="'D) Costos Indirectos'!M9" display="TABLA 7: DISTRIBUCION COSTOS REMUNERACIONES ADMINISTRACION CENTRAL Y APOYO ADMINISTRATIVO A. EDUCACIONAL" xr:uid="{00000000-0004-0000-0100-00000C000000}"/>
    <hyperlink ref="C29:N29" location="'D) Costos Indirectos'!U9" display="TABLA 8: COSTOS DE OPERACION ADMINISTRACIÓN CENTRAL Y  APOYO ADMINISTRATIVO ASISTENCIA EDUCACIONAL" xr:uid="{00000000-0004-0000-0100-00000D000000}"/>
    <hyperlink ref="C31:M31" location="'D) Costos Indirectos'!Z9" display="TABLA 9: RESUMEN DISTRIBUCION COSTOS REMUNERACIONES ADMINISTRACION CENTRAL Y APOYO ADMINISTRATIVO A. EDUCACIONAL" xr:uid="{00000000-0004-0000-0100-00000E000000}"/>
    <hyperlink ref="C33:M33" location="'D) Costos Indirectos'!AG9" display="TABLA 10: RESUMEN DISTRIBUCION COSTOS OPERACIÓN ADMINISTRACION CENTRAL  Y APOYO ADMINISTRATIVO A. EDUCACIONAL" xr:uid="{00000000-0004-0000-0100-00000F000000}"/>
    <hyperlink ref="C35:N35" location="'D) Costos Indirectos'!AN9" display="'D) Costos Indirectos'!AN9" xr:uid="{00000000-0004-0000-0100-000010000000}"/>
    <hyperlink ref="B39:C39" location="'E) Resumen Tarifado '!A1" display="E) Resumen Tarifado" xr:uid="{00000000-0004-0000-0100-000011000000}"/>
    <hyperlink ref="B44:F44" location="'F) Remuneraciones'!A1" display="F) Remuneraciones" xr:uid="{00000000-0004-0000-0100-000012000000}"/>
    <hyperlink ref="B50:F50" location="'G) Comparación Mercado'!A1" display="G) Comparación Mercado" xr:uid="{00000000-0004-0000-0100-000013000000}"/>
    <hyperlink ref="B54:C54" location="'H) Detalle Datos'!A1" display="H) Detalle Gastos" xr:uid="{00000000-0004-0000-0100-000014000000}"/>
    <hyperlink ref="C41:F41" location="'E) Resumen Tarifado '!A6" display="TABLA 12: RESUMEN DE TARIFADO" xr:uid="{00000000-0004-0000-0100-000015000000}"/>
    <hyperlink ref="C46:M46" location="'F) Remuneraciones'!B7" display="TABLA 13: REMUNERACIONES DEL PERSONAL LEY 18.712 DE CENTROS DE BENEFICIOS" xr:uid="{00000000-0004-0000-0100-000016000000}"/>
    <hyperlink ref="C52:M52" location="'G) Comparación Mercado'!A12" display="TABLA 14: COMPARACIÓN TARIFAS CON PRECIOS DE MERCADO" xr:uid="{00000000-0004-0000-0100-000017000000}"/>
    <hyperlink ref="B56" location="'I) Proyección mensual'!A1" display="i) Proyección Mensual" xr:uid="{C994A191-E282-4FF1-B132-DBD84A385677}"/>
    <hyperlink ref="B56:C56" location="'I) Proyección Mensual.'!A2" display="i) Proyección Mensual" xr:uid="{28A17520-B0A3-4843-BDC6-858BA4A7853C}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3" tint="0.39997558519241921"/>
    <pageSetUpPr fitToPage="1"/>
  </sheetPr>
  <dimension ref="A1:IM41"/>
  <sheetViews>
    <sheetView showGridLines="0" zoomScale="80" zoomScaleNormal="80" workbookViewId="0">
      <selection activeCell="P30" sqref="P30"/>
    </sheetView>
  </sheetViews>
  <sheetFormatPr baseColWidth="10" defaultColWidth="11.42578125" defaultRowHeight="12.75" x14ac:dyDescent="0.2"/>
  <cols>
    <col min="1" max="1" width="38.85546875" style="4" bestFit="1" customWidth="1"/>
    <col min="2" max="2" width="21.42578125" style="4" customWidth="1"/>
    <col min="3" max="3" width="20.85546875" style="4" bestFit="1" customWidth="1"/>
    <col min="4" max="4" width="19.28515625" style="4" customWidth="1"/>
    <col min="5" max="6" width="18.85546875" style="4" customWidth="1"/>
    <col min="7" max="7" width="18" style="4" customWidth="1"/>
    <col min="8" max="8" width="18.28515625" style="4" customWidth="1"/>
    <col min="9" max="9" width="18.140625" style="4" bestFit="1" customWidth="1"/>
    <col min="10" max="10" width="18.7109375" style="4" bestFit="1" customWidth="1"/>
    <col min="11" max="11" width="18.7109375" style="4" customWidth="1"/>
    <col min="12" max="12" width="16.42578125" style="4" bestFit="1" customWidth="1"/>
    <col min="13" max="13" width="17.5703125" style="4" customWidth="1"/>
    <col min="14" max="14" width="17.28515625" style="4" customWidth="1"/>
    <col min="15" max="15" width="16.85546875" style="4" customWidth="1"/>
    <col min="16" max="16" width="14.85546875" style="4" customWidth="1"/>
    <col min="17" max="17" width="16.42578125" style="4" bestFit="1" customWidth="1"/>
    <col min="18" max="18" width="15.85546875" style="4" customWidth="1"/>
    <col min="19" max="16384" width="11.42578125" style="4"/>
  </cols>
  <sheetData>
    <row r="1" spans="1:247" s="6" customFormat="1" x14ac:dyDescent="0.2">
      <c r="A1" s="5"/>
      <c r="C1" s="7"/>
      <c r="D1" s="7"/>
      <c r="E1" s="41" t="s">
        <v>208</v>
      </c>
      <c r="F1" s="41"/>
      <c r="G1" s="7"/>
      <c r="H1" s="7"/>
      <c r="IL1" s="4"/>
      <c r="IM1" s="4"/>
    </row>
    <row r="2" spans="1:247" s="6" customFormat="1" x14ac:dyDescent="0.2">
      <c r="A2" s="8"/>
      <c r="C2" s="7"/>
      <c r="D2" s="7"/>
      <c r="E2" s="41" t="s">
        <v>201</v>
      </c>
      <c r="F2" s="41"/>
      <c r="G2" s="7"/>
      <c r="H2" s="7"/>
      <c r="L2" s="7"/>
      <c r="M2" s="7"/>
      <c r="IL2" s="4"/>
      <c r="IM2" s="4"/>
    </row>
    <row r="3" spans="1:247" s="6" customFormat="1" x14ac:dyDescent="0.2">
      <c r="A3" s="4"/>
      <c r="IL3" s="4"/>
      <c r="IM3" s="4"/>
    </row>
    <row r="4" spans="1:247" s="6" customFormat="1" ht="18.75" customHeight="1" x14ac:dyDescent="0.2">
      <c r="A4" s="22"/>
      <c r="B4" s="23"/>
      <c r="C4" s="709" t="s">
        <v>0</v>
      </c>
      <c r="D4" s="709"/>
      <c r="E4" s="710" t="s">
        <v>150</v>
      </c>
      <c r="F4" s="711"/>
      <c r="G4" s="712"/>
      <c r="L4" s="3"/>
      <c r="IC4" s="4"/>
      <c r="ID4" s="4"/>
      <c r="IE4" s="4"/>
      <c r="IF4" s="4"/>
      <c r="IG4" s="4"/>
      <c r="IH4" s="4"/>
    </row>
    <row r="5" spans="1:247" s="6" customFormat="1" x14ac:dyDescent="0.2">
      <c r="A5" s="4"/>
      <c r="B5" s="4"/>
      <c r="C5" s="4"/>
      <c r="D5" s="4"/>
      <c r="E5" s="4"/>
      <c r="F5" s="4"/>
      <c r="G5" s="9"/>
      <c r="H5" s="207"/>
      <c r="I5" s="7"/>
      <c r="J5" s="7"/>
      <c r="K5" s="7"/>
      <c r="L5" s="3"/>
      <c r="IC5" s="4"/>
      <c r="ID5" s="4"/>
      <c r="IE5" s="4"/>
      <c r="IF5" s="4"/>
      <c r="IG5" s="4"/>
      <c r="IH5" s="4"/>
    </row>
    <row r="6" spans="1:247" s="6" customFormat="1" ht="15.75" x14ac:dyDescent="0.2">
      <c r="A6" s="729" t="s">
        <v>154</v>
      </c>
      <c r="B6" s="729"/>
      <c r="C6" s="729"/>
      <c r="D6" s="729"/>
      <c r="E6" s="4"/>
      <c r="F6" s="4"/>
      <c r="G6" s="9"/>
      <c r="H6" s="207"/>
      <c r="I6" s="7"/>
      <c r="J6" s="7"/>
      <c r="K6" s="7"/>
      <c r="L6" s="3"/>
      <c r="IC6" s="4"/>
      <c r="ID6" s="4"/>
      <c r="IE6" s="4"/>
      <c r="IF6" s="4"/>
      <c r="IG6" s="4"/>
      <c r="IH6" s="4"/>
    </row>
    <row r="7" spans="1:247" ht="13.5" thickBot="1" x14ac:dyDescent="0.25">
      <c r="B7" s="44"/>
      <c r="C7" s="44"/>
      <c r="E7" s="44"/>
      <c r="F7" s="44"/>
      <c r="G7" s="44"/>
      <c r="H7" s="44"/>
      <c r="I7" s="44"/>
      <c r="M7" s="45"/>
    </row>
    <row r="8" spans="1:247" ht="39" customHeight="1" x14ac:dyDescent="0.2">
      <c r="A8" s="228" t="s">
        <v>113</v>
      </c>
      <c r="B8" s="229" t="str">
        <f>+N19</f>
        <v>Ingreso por Matrícula</v>
      </c>
      <c r="C8" s="230" t="str">
        <f>+O19</f>
        <v>Ingreso por Mensualidad</v>
      </c>
      <c r="D8" s="230" t="s">
        <v>126</v>
      </c>
      <c r="E8" s="231" t="s">
        <v>82</v>
      </c>
      <c r="F8" s="232" t="s">
        <v>79</v>
      </c>
      <c r="G8" s="233" t="s">
        <v>80</v>
      </c>
      <c r="H8" s="234" t="s">
        <v>107</v>
      </c>
      <c r="I8" s="235" t="s">
        <v>112</v>
      </c>
      <c r="L8" s="52" t="s">
        <v>111</v>
      </c>
      <c r="N8" s="79"/>
    </row>
    <row r="9" spans="1:247" x14ac:dyDescent="0.2">
      <c r="A9" s="236" t="str">
        <f>+'B) Reajuste Tarifas y Ocupación'!A12</f>
        <v>Jardín Infantil Pequeños Héroes</v>
      </c>
      <c r="B9" s="237">
        <f>+N30</f>
        <v>0</v>
      </c>
      <c r="C9" s="238">
        <f>+O30</f>
        <v>0</v>
      </c>
      <c r="D9" s="237">
        <f>+P30</f>
        <v>0</v>
      </c>
      <c r="E9" s="239">
        <f>+B9+D9+C9</f>
        <v>0</v>
      </c>
      <c r="F9" s="240">
        <f>+'C) Costos Directos'!H75</f>
        <v>12828000</v>
      </c>
      <c r="G9" s="241">
        <f>+'D) Costos Indirectos'!$AP$15*(F9/$F$12)</f>
        <v>0</v>
      </c>
      <c r="H9" s="242">
        <f>+F9+G9</f>
        <v>12828000</v>
      </c>
      <c r="I9" s="243">
        <f>E9-H9</f>
        <v>-12828000</v>
      </c>
      <c r="L9" s="70">
        <f>+IFERROR(G9/$G$12,0)</f>
        <v>0</v>
      </c>
      <c r="N9" s="80"/>
    </row>
    <row r="10" spans="1:247" x14ac:dyDescent="0.2">
      <c r="A10" s="323" t="s">
        <v>239</v>
      </c>
      <c r="B10" s="237">
        <f>+N33+'A) Resumen Ingresos y Egresos'!N39</f>
        <v>0</v>
      </c>
      <c r="C10" s="238">
        <f>O33+O39</f>
        <v>0</v>
      </c>
      <c r="D10" s="460"/>
      <c r="E10" s="239">
        <f>+B10+D10+C10</f>
        <v>0</v>
      </c>
      <c r="F10" s="240">
        <f>'C) Costos Directos'!H139</f>
        <v>16360000</v>
      </c>
      <c r="G10" s="241">
        <f>+'D) Costos Indirectos'!$AP$15*(F10/$F$12)</f>
        <v>0</v>
      </c>
      <c r="H10" s="242">
        <f>+F10+G10</f>
        <v>16360000</v>
      </c>
      <c r="I10" s="243">
        <f t="shared" ref="I10" si="0">E10-H10</f>
        <v>-16360000</v>
      </c>
      <c r="L10" s="70">
        <f>+IFERROR(G10/$G$12,0)</f>
        <v>0</v>
      </c>
      <c r="N10" s="80"/>
    </row>
    <row r="11" spans="1:247" x14ac:dyDescent="0.2">
      <c r="A11" s="323" t="s">
        <v>240</v>
      </c>
      <c r="B11" s="497"/>
      <c r="C11" s="498"/>
      <c r="D11" s="460"/>
      <c r="E11" s="499"/>
      <c r="F11" s="500"/>
      <c r="G11" s="501"/>
      <c r="H11" s="502"/>
      <c r="I11" s="503"/>
      <c r="L11" s="70">
        <f>+IFERROR(G11/$G$12,0)</f>
        <v>0</v>
      </c>
      <c r="N11" s="80"/>
    </row>
    <row r="12" spans="1:247" s="6" customFormat="1" ht="15.75" thickBot="1" x14ac:dyDescent="0.25">
      <c r="A12" s="244" t="s">
        <v>1</v>
      </c>
      <c r="B12" s="245">
        <f>SUM(B9:B11)</f>
        <v>0</v>
      </c>
      <c r="C12" s="245">
        <f t="shared" ref="C12:G12" si="1">SUM(C9:C11)</f>
        <v>0</v>
      </c>
      <c r="D12" s="245">
        <f t="shared" si="1"/>
        <v>0</v>
      </c>
      <c r="E12" s="245">
        <f t="shared" si="1"/>
        <v>0</v>
      </c>
      <c r="F12" s="245">
        <f t="shared" si="1"/>
        <v>29188000</v>
      </c>
      <c r="G12" s="245">
        <f t="shared" si="1"/>
        <v>0</v>
      </c>
      <c r="H12" s="245">
        <f>SUM(H9:H11)</f>
        <v>29188000</v>
      </c>
      <c r="I12" s="245">
        <f>SUM(I9:I11)</f>
        <v>-29188000</v>
      </c>
      <c r="L12" s="71">
        <f>SUM(L9:L11)</f>
        <v>0</v>
      </c>
      <c r="N12" s="45"/>
      <c r="O12" s="220"/>
      <c r="IB12" s="4"/>
      <c r="IC12" s="4"/>
      <c r="ID12" s="4"/>
      <c r="IE12" s="4"/>
      <c r="IF12" s="4"/>
      <c r="IG12" s="4"/>
      <c r="IH12" s="4"/>
    </row>
    <row r="13" spans="1:247" s="6" customFormat="1" ht="15.75" customHeight="1" x14ac:dyDescent="0.2">
      <c r="A13" s="11"/>
      <c r="B13" s="11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IB13" s="4"/>
      <c r="IC13" s="4"/>
      <c r="ID13" s="4"/>
      <c r="IE13" s="4"/>
      <c r="IF13" s="4"/>
      <c r="IG13" s="4"/>
      <c r="IH13" s="4"/>
    </row>
    <row r="14" spans="1:247" s="6" customFormat="1" ht="15.75" customHeight="1" x14ac:dyDescent="0.2">
      <c r="A14" s="11"/>
      <c r="B14" s="11"/>
      <c r="C14" s="11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221"/>
      <c r="IB14" s="4"/>
      <c r="IC14" s="4"/>
      <c r="ID14" s="4"/>
      <c r="IE14" s="4"/>
      <c r="IF14" s="4"/>
      <c r="IG14" s="4"/>
      <c r="IH14" s="4"/>
    </row>
    <row r="15" spans="1:247" s="6" customFormat="1" ht="15.75" customHeight="1" x14ac:dyDescent="0.2">
      <c r="A15" s="11"/>
      <c r="B15" s="11"/>
      <c r="C15" s="11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IB15" s="4"/>
      <c r="IC15" s="4"/>
      <c r="ID15" s="4"/>
      <c r="IE15" s="4"/>
      <c r="IF15" s="4"/>
      <c r="IG15" s="4"/>
      <c r="IH15" s="4"/>
    </row>
    <row r="16" spans="1:247" s="6" customFormat="1" ht="15.75" customHeight="1" x14ac:dyDescent="0.2">
      <c r="A16" s="11"/>
      <c r="B16" s="11"/>
      <c r="C16" s="11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IB16" s="4"/>
      <c r="IC16" s="4"/>
      <c r="ID16" s="4"/>
      <c r="IE16" s="4"/>
      <c r="IF16" s="4"/>
      <c r="IG16" s="4"/>
      <c r="IH16" s="4"/>
    </row>
    <row r="17" spans="1:247" s="6" customFormat="1" ht="15.75" customHeight="1" x14ac:dyDescent="0.2">
      <c r="A17" s="729" t="s">
        <v>155</v>
      </c>
      <c r="B17" s="729"/>
      <c r="C17" s="729"/>
      <c r="D17" s="729"/>
      <c r="E17" s="12"/>
      <c r="F17" s="12"/>
      <c r="G17" s="12"/>
      <c r="H17" s="12"/>
      <c r="I17" s="12"/>
      <c r="J17" s="12"/>
      <c r="K17" s="12"/>
      <c r="L17" s="12"/>
      <c r="M17" s="12"/>
      <c r="N17" s="12"/>
      <c r="IB17" s="4"/>
      <c r="IC17" s="4"/>
      <c r="ID17" s="4"/>
      <c r="IE17" s="4"/>
      <c r="IF17" s="4"/>
      <c r="IG17" s="4"/>
      <c r="IH17" s="4"/>
    </row>
    <row r="18" spans="1:247" s="14" customFormat="1" ht="13.5" thickBot="1" x14ac:dyDescent="0.25">
      <c r="B18" s="44"/>
      <c r="C18" s="44"/>
      <c r="D18" s="44"/>
      <c r="E18" s="44"/>
      <c r="F18" s="44"/>
      <c r="G18" s="44"/>
      <c r="H18" s="44"/>
      <c r="I18" s="13"/>
      <c r="J18" s="13"/>
      <c r="K18" s="13"/>
      <c r="L18" s="3"/>
      <c r="M18" s="3"/>
      <c r="O18" s="15"/>
      <c r="P18" s="15"/>
      <c r="IL18" s="10"/>
      <c r="IM18" s="10"/>
    </row>
    <row r="19" spans="1:247" s="16" customFormat="1" ht="15.75" customHeight="1" x14ac:dyDescent="0.2">
      <c r="A19" s="730" t="s">
        <v>113</v>
      </c>
      <c r="B19" s="732" t="s">
        <v>5</v>
      </c>
      <c r="C19" s="713" t="s">
        <v>2</v>
      </c>
      <c r="D19" s="715" t="s">
        <v>243</v>
      </c>
      <c r="E19" s="716"/>
      <c r="F19" s="716"/>
      <c r="G19" s="716"/>
      <c r="H19" s="717"/>
      <c r="I19" s="718" t="s">
        <v>244</v>
      </c>
      <c r="J19" s="719"/>
      <c r="K19" s="719"/>
      <c r="L19" s="719"/>
      <c r="M19" s="720"/>
      <c r="N19" s="723" t="s">
        <v>89</v>
      </c>
      <c r="O19" s="725" t="s">
        <v>90</v>
      </c>
      <c r="P19" s="721" t="s">
        <v>126</v>
      </c>
      <c r="Q19" s="727" t="s">
        <v>106</v>
      </c>
    </row>
    <row r="20" spans="1:247" s="16" customFormat="1" ht="39" thickBot="1" x14ac:dyDescent="0.25">
      <c r="A20" s="731"/>
      <c r="B20" s="733"/>
      <c r="C20" s="714"/>
      <c r="D20" s="396" t="s">
        <v>86</v>
      </c>
      <c r="E20" s="397" t="s">
        <v>144</v>
      </c>
      <c r="F20" s="397" t="s">
        <v>145</v>
      </c>
      <c r="G20" s="397" t="s">
        <v>87</v>
      </c>
      <c r="H20" s="398" t="s">
        <v>88</v>
      </c>
      <c r="I20" s="646" t="s">
        <v>86</v>
      </c>
      <c r="J20" s="397" t="s">
        <v>144</v>
      </c>
      <c r="K20" s="397" t="s">
        <v>145</v>
      </c>
      <c r="L20" s="397" t="s">
        <v>87</v>
      </c>
      <c r="M20" s="461" t="s">
        <v>88</v>
      </c>
      <c r="N20" s="724"/>
      <c r="O20" s="726"/>
      <c r="P20" s="722"/>
      <c r="Q20" s="728"/>
    </row>
    <row r="21" spans="1:247" ht="12.75" customHeight="1" x14ac:dyDescent="0.2">
      <c r="A21" s="738" t="str">
        <f>+'B) Reajuste Tarifas y Ocupación'!A12</f>
        <v>Jardín Infantil Pequeños Héroes</v>
      </c>
      <c r="B21" s="741" t="str">
        <f>+'B) Reajuste Tarifas y Ocupación'!B12</f>
        <v>Media jornada</v>
      </c>
      <c r="C21" s="480" t="s">
        <v>245</v>
      </c>
      <c r="D21" s="352">
        <f t="shared" ref="D21:F22" si="2">+I21</f>
        <v>73300</v>
      </c>
      <c r="E21" s="356">
        <f t="shared" si="2"/>
        <v>88000</v>
      </c>
      <c r="F21" s="356">
        <f t="shared" si="2"/>
        <v>88000</v>
      </c>
      <c r="G21" s="356">
        <f t="shared" ref="G21:H22" si="3">+L21</f>
        <v>125700</v>
      </c>
      <c r="H21" s="357">
        <f t="shared" si="3"/>
        <v>184900</v>
      </c>
      <c r="I21" s="647">
        <f>+'B) Reajuste Tarifas y Ocupación'!M12</f>
        <v>73300</v>
      </c>
      <c r="J21" s="356">
        <f>+'B) Reajuste Tarifas y Ocupación'!N12</f>
        <v>88000</v>
      </c>
      <c r="K21" s="356">
        <f>+'B) Reajuste Tarifas y Ocupación'!O12</f>
        <v>88000</v>
      </c>
      <c r="L21" s="356">
        <f>+'B) Reajuste Tarifas y Ocupación'!P12</f>
        <v>125700</v>
      </c>
      <c r="M21" s="643">
        <f>+'B) Reajuste Tarifas y Ocupación'!Q12</f>
        <v>184900</v>
      </c>
      <c r="N21" s="660"/>
      <c r="O21" s="670"/>
      <c r="P21" s="679">
        <f>+'B) Reajuste Tarifas y Ocupación'!C12</f>
        <v>70200</v>
      </c>
      <c r="Q21" s="707"/>
    </row>
    <row r="22" spans="1:247" x14ac:dyDescent="0.2">
      <c r="A22" s="739"/>
      <c r="B22" s="742"/>
      <c r="C22" s="224" t="s">
        <v>7</v>
      </c>
      <c r="D22" s="364">
        <f t="shared" si="2"/>
        <v>0</v>
      </c>
      <c r="E22" s="360">
        <f t="shared" si="2"/>
        <v>0</v>
      </c>
      <c r="F22" s="360">
        <f t="shared" si="2"/>
        <v>0</v>
      </c>
      <c r="G22" s="360">
        <f t="shared" si="3"/>
        <v>0</v>
      </c>
      <c r="H22" s="361">
        <f t="shared" si="3"/>
        <v>0</v>
      </c>
      <c r="I22" s="648">
        <f>+'B) Reajuste Tarifas y Ocupación'!C23</f>
        <v>0</v>
      </c>
      <c r="J22" s="360">
        <f>+'B) Reajuste Tarifas y Ocupación'!D23</f>
        <v>0</v>
      </c>
      <c r="K22" s="360">
        <f>+'B) Reajuste Tarifas y Ocupación'!E23</f>
        <v>0</v>
      </c>
      <c r="L22" s="360">
        <f>+'B) Reajuste Tarifas y Ocupación'!F23</f>
        <v>0</v>
      </c>
      <c r="M22" s="405">
        <f>+'B) Reajuste Tarifas y Ocupación'!G23</f>
        <v>0</v>
      </c>
      <c r="N22" s="661"/>
      <c r="O22" s="671"/>
      <c r="P22" s="680">
        <v>0</v>
      </c>
      <c r="Q22" s="708"/>
    </row>
    <row r="23" spans="1:247" ht="13.5" thickBot="1" x14ac:dyDescent="0.25">
      <c r="A23" s="739"/>
      <c r="B23" s="743"/>
      <c r="C23" s="225" t="s">
        <v>9</v>
      </c>
      <c r="D23" s="226">
        <f>D22*D21</f>
        <v>0</v>
      </c>
      <c r="E23" s="363">
        <f>E22*E21</f>
        <v>0</v>
      </c>
      <c r="F23" s="363">
        <f t="shared" ref="F23" si="4">F22*F21</f>
        <v>0</v>
      </c>
      <c r="G23" s="363">
        <f t="shared" ref="G23:H23" si="5">G22*G21</f>
        <v>0</v>
      </c>
      <c r="H23" s="227">
        <f t="shared" si="5"/>
        <v>0</v>
      </c>
      <c r="I23" s="649">
        <f>I22*I21*10</f>
        <v>0</v>
      </c>
      <c r="J23" s="634">
        <f t="shared" ref="J23:M23" si="6">J22*J21*10</f>
        <v>0</v>
      </c>
      <c r="K23" s="634">
        <f t="shared" ref="K23" si="7">K22*K21*10</f>
        <v>0</v>
      </c>
      <c r="L23" s="634">
        <f t="shared" si="6"/>
        <v>0</v>
      </c>
      <c r="M23" s="635">
        <f t="shared" si="6"/>
        <v>0</v>
      </c>
      <c r="N23" s="662">
        <f>SUM(D23:H23)</f>
        <v>0</v>
      </c>
      <c r="O23" s="672">
        <f>SUM(I23:M23)</f>
        <v>0</v>
      </c>
      <c r="P23" s="681">
        <f>P22*P21</f>
        <v>0</v>
      </c>
      <c r="Q23" s="675">
        <f>N23+O23+P23</f>
        <v>0</v>
      </c>
    </row>
    <row r="24" spans="1:247" x14ac:dyDescent="0.2">
      <c r="A24" s="739"/>
      <c r="B24" s="734" t="s">
        <v>215</v>
      </c>
      <c r="C24" s="480" t="s">
        <v>245</v>
      </c>
      <c r="D24" s="352">
        <f t="shared" ref="D24:D25" si="8">+I24</f>
        <v>104900</v>
      </c>
      <c r="E24" s="356">
        <f t="shared" ref="E24:E25" si="9">+J24</f>
        <v>125800</v>
      </c>
      <c r="F24" s="356">
        <f t="shared" ref="F24:F25" si="10">+K24</f>
        <v>125800</v>
      </c>
      <c r="G24" s="356">
        <f t="shared" ref="G24:G25" si="11">+L24</f>
        <v>171000</v>
      </c>
      <c r="H24" s="357">
        <f t="shared" ref="H24:H25" si="12">+M24</f>
        <v>266700</v>
      </c>
      <c r="I24" s="647">
        <f>+'B) Reajuste Tarifas y Ocupación'!M13</f>
        <v>104900</v>
      </c>
      <c r="J24" s="356">
        <f>+'B) Reajuste Tarifas y Ocupación'!N13</f>
        <v>125800</v>
      </c>
      <c r="K24" s="356">
        <f>+'B) Reajuste Tarifas y Ocupación'!O13</f>
        <v>125800</v>
      </c>
      <c r="L24" s="356">
        <f>+'B) Reajuste Tarifas y Ocupación'!P13</f>
        <v>171000</v>
      </c>
      <c r="M24" s="643">
        <f>+'B) Reajuste Tarifas y Ocupación'!Q13</f>
        <v>266700</v>
      </c>
      <c r="N24" s="660"/>
      <c r="O24" s="670"/>
      <c r="P24" s="679">
        <f>+'B) Reajuste Tarifas y Ocupación'!C13</f>
        <v>100400</v>
      </c>
      <c r="Q24" s="707"/>
    </row>
    <row r="25" spans="1:247" x14ac:dyDescent="0.2">
      <c r="A25" s="739"/>
      <c r="B25" s="735"/>
      <c r="C25" s="224" t="s">
        <v>7</v>
      </c>
      <c r="D25" s="364">
        <f t="shared" si="8"/>
        <v>0</v>
      </c>
      <c r="E25" s="360">
        <f t="shared" si="9"/>
        <v>0</v>
      </c>
      <c r="F25" s="360">
        <f t="shared" si="10"/>
        <v>0</v>
      </c>
      <c r="G25" s="360">
        <f t="shared" si="11"/>
        <v>0</v>
      </c>
      <c r="H25" s="361">
        <f t="shared" si="12"/>
        <v>0</v>
      </c>
      <c r="I25" s="648">
        <f>+'B) Reajuste Tarifas y Ocupación'!C24</f>
        <v>0</v>
      </c>
      <c r="J25" s="360">
        <f>+'B) Reajuste Tarifas y Ocupación'!D24</f>
        <v>0</v>
      </c>
      <c r="K25" s="360">
        <f>+'B) Reajuste Tarifas y Ocupación'!E24</f>
        <v>0</v>
      </c>
      <c r="L25" s="360">
        <f>+'B) Reajuste Tarifas y Ocupación'!F24</f>
        <v>0</v>
      </c>
      <c r="M25" s="405">
        <f>+'B) Reajuste Tarifas y Ocupación'!G24</f>
        <v>0</v>
      </c>
      <c r="N25" s="661"/>
      <c r="O25" s="671"/>
      <c r="P25" s="680">
        <v>0</v>
      </c>
      <c r="Q25" s="708"/>
    </row>
    <row r="26" spans="1:247" ht="13.5" thickBot="1" x14ac:dyDescent="0.25">
      <c r="A26" s="739"/>
      <c r="B26" s="736"/>
      <c r="C26" s="225" t="s">
        <v>9</v>
      </c>
      <c r="D26" s="226">
        <f>D25*D24</f>
        <v>0</v>
      </c>
      <c r="E26" s="363">
        <f>E25*E24</f>
        <v>0</v>
      </c>
      <c r="F26" s="363">
        <f t="shared" ref="F26:H26" si="13">F25*F24</f>
        <v>0</v>
      </c>
      <c r="G26" s="363">
        <f t="shared" si="13"/>
        <v>0</v>
      </c>
      <c r="H26" s="227">
        <f t="shared" si="13"/>
        <v>0</v>
      </c>
      <c r="I26" s="650">
        <f>I25*I24*10</f>
        <v>0</v>
      </c>
      <c r="J26" s="363">
        <f t="shared" ref="J26:M26" si="14">J25*J24*10</f>
        <v>0</v>
      </c>
      <c r="K26" s="363">
        <f t="shared" si="14"/>
        <v>0</v>
      </c>
      <c r="L26" s="363">
        <f t="shared" si="14"/>
        <v>0</v>
      </c>
      <c r="M26" s="406">
        <f t="shared" si="14"/>
        <v>0</v>
      </c>
      <c r="N26" s="662">
        <f>SUM(D26:H26)</f>
        <v>0</v>
      </c>
      <c r="O26" s="672">
        <f>SUM(I26:M26)</f>
        <v>0</v>
      </c>
      <c r="P26" s="681">
        <f>P25*P24</f>
        <v>0</v>
      </c>
      <c r="Q26" s="675">
        <f>N26+O26+P26</f>
        <v>0</v>
      </c>
    </row>
    <row r="27" spans="1:247" x14ac:dyDescent="0.2">
      <c r="A27" s="739"/>
      <c r="B27" s="741" t="str">
        <f>+'B) Reajuste Tarifas y Ocupación'!B14</f>
        <v>Jornada Completa</v>
      </c>
      <c r="C27" s="480" t="s">
        <v>245</v>
      </c>
      <c r="D27" s="352">
        <f t="shared" ref="D27:F28" si="15">+I27</f>
        <v>122300</v>
      </c>
      <c r="E27" s="356">
        <f t="shared" si="15"/>
        <v>146800</v>
      </c>
      <c r="F27" s="356">
        <f t="shared" si="15"/>
        <v>146800</v>
      </c>
      <c r="G27" s="356">
        <f t="shared" ref="G27:H28" si="16">+L27</f>
        <v>205700</v>
      </c>
      <c r="H27" s="357">
        <f t="shared" si="16"/>
        <v>326900</v>
      </c>
      <c r="I27" s="651">
        <f>+'B) Reajuste Tarifas y Ocupación'!M14</f>
        <v>122300</v>
      </c>
      <c r="J27" s="401">
        <f>+'B) Reajuste Tarifas y Ocupación'!N14</f>
        <v>146800</v>
      </c>
      <c r="K27" s="401">
        <f>+'B) Reajuste Tarifas y Ocupación'!O14</f>
        <v>146800</v>
      </c>
      <c r="L27" s="401">
        <f>+'B) Reajuste Tarifas y Ocupación'!P14</f>
        <v>205700</v>
      </c>
      <c r="M27" s="657">
        <f>+'B) Reajuste Tarifas y Ocupación'!Q14</f>
        <v>326900</v>
      </c>
      <c r="N27" s="660"/>
      <c r="O27" s="670"/>
      <c r="P27" s="679">
        <f>+'B) Reajuste Tarifas y Ocupación'!C14</f>
        <v>117100</v>
      </c>
      <c r="Q27" s="707"/>
    </row>
    <row r="28" spans="1:247" x14ac:dyDescent="0.2">
      <c r="A28" s="739"/>
      <c r="B28" s="742"/>
      <c r="C28" s="224" t="s">
        <v>7</v>
      </c>
      <c r="D28" s="364">
        <f t="shared" si="15"/>
        <v>0</v>
      </c>
      <c r="E28" s="360">
        <f t="shared" si="15"/>
        <v>0</v>
      </c>
      <c r="F28" s="360">
        <f t="shared" si="15"/>
        <v>0</v>
      </c>
      <c r="G28" s="360">
        <f t="shared" si="16"/>
        <v>0</v>
      </c>
      <c r="H28" s="361">
        <f t="shared" si="16"/>
        <v>0</v>
      </c>
      <c r="I28" s="648">
        <f>+'B) Reajuste Tarifas y Ocupación'!C25</f>
        <v>0</v>
      </c>
      <c r="J28" s="360">
        <f>+'B) Reajuste Tarifas y Ocupación'!D25</f>
        <v>0</v>
      </c>
      <c r="K28" s="360">
        <f>+'B) Reajuste Tarifas y Ocupación'!E25</f>
        <v>0</v>
      </c>
      <c r="L28" s="360">
        <f>+'B) Reajuste Tarifas y Ocupación'!F25</f>
        <v>0</v>
      </c>
      <c r="M28" s="405">
        <f>+'B) Reajuste Tarifas y Ocupación'!G25</f>
        <v>0</v>
      </c>
      <c r="N28" s="661"/>
      <c r="O28" s="671"/>
      <c r="P28" s="680">
        <v>0</v>
      </c>
      <c r="Q28" s="708"/>
    </row>
    <row r="29" spans="1:247" ht="13.5" thickBot="1" x14ac:dyDescent="0.25">
      <c r="A29" s="739"/>
      <c r="B29" s="743"/>
      <c r="C29" s="225" t="s">
        <v>9</v>
      </c>
      <c r="D29" s="399">
        <f t="shared" ref="D29:H29" si="17">D28*D27</f>
        <v>0</v>
      </c>
      <c r="E29" s="634">
        <f t="shared" si="17"/>
        <v>0</v>
      </c>
      <c r="F29" s="634">
        <f t="shared" ref="F29" si="18">F28*F27</f>
        <v>0</v>
      </c>
      <c r="G29" s="634">
        <f t="shared" si="17"/>
        <v>0</v>
      </c>
      <c r="H29" s="400">
        <f t="shared" si="17"/>
        <v>0</v>
      </c>
      <c r="I29" s="649">
        <f t="shared" ref="I29:M29" si="19">I28*I27*10</f>
        <v>0</v>
      </c>
      <c r="J29" s="634">
        <f t="shared" si="19"/>
        <v>0</v>
      </c>
      <c r="K29" s="634">
        <f t="shared" ref="K29" si="20">K28*K27*10</f>
        <v>0</v>
      </c>
      <c r="L29" s="634">
        <f t="shared" si="19"/>
        <v>0</v>
      </c>
      <c r="M29" s="635">
        <f t="shared" si="19"/>
        <v>0</v>
      </c>
      <c r="N29" s="663">
        <f>SUM(D29:H29)</f>
        <v>0</v>
      </c>
      <c r="O29" s="673">
        <f>SUM(I29:M29)</f>
        <v>0</v>
      </c>
      <c r="P29" s="682">
        <f>P28*P27</f>
        <v>0</v>
      </c>
      <c r="Q29" s="676">
        <f>N29+O29+P29</f>
        <v>0</v>
      </c>
    </row>
    <row r="30" spans="1:247" s="10" customFormat="1" ht="15.75" thickBot="1" x14ac:dyDescent="0.25">
      <c r="A30" s="740"/>
      <c r="B30" s="737" t="s">
        <v>10</v>
      </c>
      <c r="C30" s="737"/>
      <c r="D30" s="640">
        <f>+D23+D26+D29</f>
        <v>0</v>
      </c>
      <c r="E30" s="641">
        <f t="shared" ref="E30:Q30" si="21">+E23+E26+E29</f>
        <v>0</v>
      </c>
      <c r="F30" s="641">
        <f t="shared" si="21"/>
        <v>0</v>
      </c>
      <c r="G30" s="641">
        <f t="shared" si="21"/>
        <v>0</v>
      </c>
      <c r="H30" s="642">
        <f t="shared" si="21"/>
        <v>0</v>
      </c>
      <c r="I30" s="645">
        <f t="shared" si="21"/>
        <v>0</v>
      </c>
      <c r="J30" s="641">
        <f t="shared" si="21"/>
        <v>0</v>
      </c>
      <c r="K30" s="641">
        <f t="shared" si="21"/>
        <v>0</v>
      </c>
      <c r="L30" s="641">
        <f t="shared" si="21"/>
        <v>0</v>
      </c>
      <c r="M30" s="644">
        <f t="shared" si="21"/>
        <v>0</v>
      </c>
      <c r="N30" s="640">
        <f t="shared" si="21"/>
        <v>0</v>
      </c>
      <c r="O30" s="644">
        <f t="shared" si="21"/>
        <v>0</v>
      </c>
      <c r="P30" s="403">
        <f t="shared" si="21"/>
        <v>0</v>
      </c>
      <c r="Q30" s="677">
        <f t="shared" si="21"/>
        <v>0</v>
      </c>
    </row>
    <row r="31" spans="1:247" s="10" customFormat="1" ht="12.75" customHeight="1" x14ac:dyDescent="0.2">
      <c r="A31" s="746" t="str">
        <f>+'B) Reajuste Tarifas y Ocupación'!A15</f>
        <v>Sala Cuna Pequeños Héroes</v>
      </c>
      <c r="B31" s="734" t="str">
        <f>+'B) Reajuste Tarifas y Ocupación'!B15</f>
        <v>Diurna</v>
      </c>
      <c r="C31" s="480" t="s">
        <v>245</v>
      </c>
      <c r="D31" s="636"/>
      <c r="E31" s="637">
        <f t="shared" ref="E31:G32" si="22">+J31</f>
        <v>388400</v>
      </c>
      <c r="F31" s="637">
        <f t="shared" si="22"/>
        <v>388400</v>
      </c>
      <c r="G31" s="637">
        <f t="shared" si="22"/>
        <v>404600</v>
      </c>
      <c r="H31" s="639">
        <f>+M31</f>
        <v>485500</v>
      </c>
      <c r="I31" s="652">
        <f>+'B) Reajuste Tarifas y Ocupación'!M15</f>
        <v>323700</v>
      </c>
      <c r="J31" s="637">
        <f>+'B) Reajuste Tarifas y Ocupación'!N15</f>
        <v>388400</v>
      </c>
      <c r="K31" s="637">
        <f>+'B) Reajuste Tarifas y Ocupación'!O15</f>
        <v>388400</v>
      </c>
      <c r="L31" s="637">
        <f>+'B) Reajuste Tarifas y Ocupación'!P15</f>
        <v>404600</v>
      </c>
      <c r="M31" s="638">
        <f>+'B) Reajuste Tarifas y Ocupación'!Q15</f>
        <v>485500</v>
      </c>
      <c r="N31" s="664"/>
      <c r="O31" s="674"/>
      <c r="P31" s="683"/>
      <c r="Q31" s="750"/>
    </row>
    <row r="32" spans="1:247" s="10" customFormat="1" ht="12.75" customHeight="1" x14ac:dyDescent="0.2">
      <c r="A32" s="747"/>
      <c r="B32" s="735"/>
      <c r="C32" s="358" t="s">
        <v>7</v>
      </c>
      <c r="D32" s="404"/>
      <c r="E32" s="360">
        <f t="shared" si="22"/>
        <v>0</v>
      </c>
      <c r="F32" s="360">
        <f t="shared" si="22"/>
        <v>0</v>
      </c>
      <c r="G32" s="360">
        <f t="shared" si="22"/>
        <v>0</v>
      </c>
      <c r="H32" s="361">
        <f t="shared" ref="H32" si="23">+M32</f>
        <v>0</v>
      </c>
      <c r="I32" s="648">
        <f>+'B) Reajuste Tarifas y Ocupación'!C26</f>
        <v>0</v>
      </c>
      <c r="J32" s="360">
        <f>+'B) Reajuste Tarifas y Ocupación'!D26</f>
        <v>0</v>
      </c>
      <c r="K32" s="360">
        <f>+'B) Reajuste Tarifas y Ocupación'!E26</f>
        <v>0</v>
      </c>
      <c r="L32" s="360">
        <f>+'B) Reajuste Tarifas y Ocupación'!F26</f>
        <v>0</v>
      </c>
      <c r="M32" s="405">
        <f>+'B) Reajuste Tarifas y Ocupación'!G26</f>
        <v>0</v>
      </c>
      <c r="N32" s="661"/>
      <c r="O32" s="671"/>
      <c r="P32" s="684"/>
      <c r="Q32" s="708"/>
    </row>
    <row r="33" spans="1:17" s="10" customFormat="1" ht="13.5" customHeight="1" thickBot="1" x14ac:dyDescent="0.25">
      <c r="A33" s="747"/>
      <c r="B33" s="736"/>
      <c r="C33" s="362" t="s">
        <v>9</v>
      </c>
      <c r="D33" s="226">
        <f>D32*D31</f>
        <v>0</v>
      </c>
      <c r="E33" s="363">
        <f>E32*E31</f>
        <v>0</v>
      </c>
      <c r="F33" s="363">
        <f t="shared" ref="F33:H33" si="24">F32*F31</f>
        <v>0</v>
      </c>
      <c r="G33" s="363">
        <f t="shared" si="24"/>
        <v>0</v>
      </c>
      <c r="H33" s="227">
        <f t="shared" si="24"/>
        <v>0</v>
      </c>
      <c r="I33" s="649">
        <f>I32*I31*12</f>
        <v>0</v>
      </c>
      <c r="J33" s="634">
        <f t="shared" ref="J33:M33" si="25">J32*J31*12</f>
        <v>0</v>
      </c>
      <c r="K33" s="634">
        <f t="shared" si="25"/>
        <v>0</v>
      </c>
      <c r="L33" s="634">
        <f t="shared" si="25"/>
        <v>0</v>
      </c>
      <c r="M33" s="635">
        <f t="shared" si="25"/>
        <v>0</v>
      </c>
      <c r="N33" s="662">
        <f>SUM(D33:H33)</f>
        <v>0</v>
      </c>
      <c r="O33" s="672">
        <f>SUM(I33:M33)</f>
        <v>0</v>
      </c>
      <c r="P33" s="685"/>
      <c r="Q33" s="675">
        <f>N33+O33+P33</f>
        <v>0</v>
      </c>
    </row>
    <row r="34" spans="1:17" s="10" customFormat="1" ht="12.75" customHeight="1" x14ac:dyDescent="0.2">
      <c r="A34" s="747"/>
      <c r="B34" s="741" t="str">
        <f>+'B) Reajuste Tarifas y Ocupación'!B16</f>
        <v>Nocturna</v>
      </c>
      <c r="C34" s="480" t="s">
        <v>245</v>
      </c>
      <c r="D34" s="404"/>
      <c r="E34" s="359"/>
      <c r="F34" s="359"/>
      <c r="G34" s="359"/>
      <c r="H34" s="656"/>
      <c r="I34" s="653"/>
      <c r="J34" s="355"/>
      <c r="K34" s="355"/>
      <c r="L34" s="355"/>
      <c r="M34" s="658"/>
      <c r="N34" s="660"/>
      <c r="O34" s="670"/>
      <c r="P34" s="686"/>
      <c r="Q34" s="707"/>
    </row>
    <row r="35" spans="1:17" s="10" customFormat="1" ht="12.75" customHeight="1" x14ac:dyDescent="0.2">
      <c r="A35" s="747"/>
      <c r="B35" s="742"/>
      <c r="C35" s="224" t="s">
        <v>7</v>
      </c>
      <c r="D35" s="404"/>
      <c r="E35" s="477">
        <f t="shared" ref="E35" si="26">+J35</f>
        <v>0</v>
      </c>
      <c r="F35" s="477">
        <f t="shared" ref="F35" si="27">+K35</f>
        <v>0</v>
      </c>
      <c r="G35" s="477">
        <f t="shared" ref="G35" si="28">+L35</f>
        <v>0</v>
      </c>
      <c r="H35" s="479">
        <f t="shared" ref="H35" si="29">+M35</f>
        <v>0</v>
      </c>
      <c r="I35" s="654">
        <f>+'B) Reajuste Tarifas y Ocupación'!C27</f>
        <v>0</v>
      </c>
      <c r="J35" s="477">
        <f>+'B) Reajuste Tarifas y Ocupación'!D27</f>
        <v>0</v>
      </c>
      <c r="K35" s="477">
        <f>+'B) Reajuste Tarifas y Ocupación'!E27</f>
        <v>0</v>
      </c>
      <c r="L35" s="477">
        <f>+'B) Reajuste Tarifas y Ocupación'!F27</f>
        <v>0</v>
      </c>
      <c r="M35" s="478">
        <f>+'B) Reajuste Tarifas y Ocupación'!G27</f>
        <v>0</v>
      </c>
      <c r="N35" s="661"/>
      <c r="O35" s="671"/>
      <c r="P35" s="684"/>
      <c r="Q35" s="708"/>
    </row>
    <row r="36" spans="1:17" s="10" customFormat="1" ht="13.5" customHeight="1" thickBot="1" x14ac:dyDescent="0.25">
      <c r="A36" s="747"/>
      <c r="B36" s="743"/>
      <c r="C36" s="225" t="s">
        <v>9</v>
      </c>
      <c r="D36" s="226">
        <f>D35*D34</f>
        <v>0</v>
      </c>
      <c r="E36" s="363">
        <f>E35*E34</f>
        <v>0</v>
      </c>
      <c r="F36" s="363">
        <f t="shared" ref="F36:G36" si="30">F35*F34</f>
        <v>0</v>
      </c>
      <c r="G36" s="363">
        <f t="shared" si="30"/>
        <v>0</v>
      </c>
      <c r="H36" s="227">
        <f>H35*H34</f>
        <v>0</v>
      </c>
      <c r="I36" s="649">
        <f>I35*I34*12</f>
        <v>0</v>
      </c>
      <c r="J36" s="634">
        <f t="shared" ref="J36" si="31">J35*J34*12</f>
        <v>0</v>
      </c>
      <c r="K36" s="634">
        <f t="shared" ref="K36" si="32">K35*K34*12</f>
        <v>0</v>
      </c>
      <c r="L36" s="634">
        <f t="shared" ref="L36" si="33">L35*L34*12</f>
        <v>0</v>
      </c>
      <c r="M36" s="635">
        <f t="shared" ref="M36" si="34">M35*M34*12</f>
        <v>0</v>
      </c>
      <c r="N36" s="662">
        <f>SUM(D36:H36)</f>
        <v>0</v>
      </c>
      <c r="O36" s="672">
        <f>SUM(I36:M36)</f>
        <v>0</v>
      </c>
      <c r="P36" s="685"/>
      <c r="Q36" s="675">
        <f>N36+O36+P36</f>
        <v>0</v>
      </c>
    </row>
    <row r="37" spans="1:17" s="10" customFormat="1" ht="12.75" customHeight="1" x14ac:dyDescent="0.2">
      <c r="A37" s="747"/>
      <c r="B37" s="741" t="str">
        <f>+'B) Reajuste Tarifas y Ocupación'!B17</f>
        <v>Media Jornada</v>
      </c>
      <c r="C37" s="480" t="s">
        <v>245</v>
      </c>
      <c r="D37" s="404"/>
      <c r="E37" s="356">
        <f t="shared" ref="E37:E38" si="35">+J37</f>
        <v>233100</v>
      </c>
      <c r="F37" s="356">
        <f t="shared" ref="F37:F38" si="36">+K37</f>
        <v>233100</v>
      </c>
      <c r="G37" s="356">
        <f t="shared" ref="G37:G38" si="37">+L37</f>
        <v>291300</v>
      </c>
      <c r="H37" s="357">
        <f>+M37</f>
        <v>388400</v>
      </c>
      <c r="I37" s="655">
        <f>+'B) Reajuste Tarifas y Ocupación'!M17</f>
        <v>194200</v>
      </c>
      <c r="J37" s="407">
        <f>+'B) Reajuste Tarifas y Ocupación'!N17</f>
        <v>233100</v>
      </c>
      <c r="K37" s="407">
        <f>+'B) Reajuste Tarifas y Ocupación'!O17</f>
        <v>233100</v>
      </c>
      <c r="L37" s="407">
        <f>+'B) Reajuste Tarifas y Ocupación'!P17</f>
        <v>291300</v>
      </c>
      <c r="M37" s="659">
        <f>+'B) Reajuste Tarifas y Ocupación'!Q17</f>
        <v>388400</v>
      </c>
      <c r="N37" s="660"/>
      <c r="O37" s="670"/>
      <c r="P37" s="686"/>
      <c r="Q37" s="707"/>
    </row>
    <row r="38" spans="1:17" s="10" customFormat="1" ht="12.75" customHeight="1" x14ac:dyDescent="0.2">
      <c r="A38" s="747"/>
      <c r="B38" s="742"/>
      <c r="C38" s="224" t="s">
        <v>7</v>
      </c>
      <c r="D38" s="404"/>
      <c r="E38" s="360">
        <f t="shared" si="35"/>
        <v>0</v>
      </c>
      <c r="F38" s="360">
        <f t="shared" si="36"/>
        <v>0</v>
      </c>
      <c r="G38" s="360">
        <f t="shared" si="37"/>
        <v>0</v>
      </c>
      <c r="H38" s="361">
        <f t="shared" ref="H38" si="38">+M38</f>
        <v>0</v>
      </c>
      <c r="I38" s="648">
        <f>+'B) Reajuste Tarifas y Ocupación'!C28</f>
        <v>0</v>
      </c>
      <c r="J38" s="360">
        <f>+'B) Reajuste Tarifas y Ocupación'!D28</f>
        <v>0</v>
      </c>
      <c r="K38" s="360">
        <f>+'B) Reajuste Tarifas y Ocupación'!E28</f>
        <v>0</v>
      </c>
      <c r="L38" s="360">
        <f>+'B) Reajuste Tarifas y Ocupación'!F28</f>
        <v>0</v>
      </c>
      <c r="M38" s="405">
        <f>+'B) Reajuste Tarifas y Ocupación'!G28</f>
        <v>0</v>
      </c>
      <c r="N38" s="661"/>
      <c r="O38" s="671"/>
      <c r="P38" s="684"/>
      <c r="Q38" s="708"/>
    </row>
    <row r="39" spans="1:17" s="10" customFormat="1" ht="13.5" customHeight="1" thickBot="1" x14ac:dyDescent="0.25">
      <c r="A39" s="747"/>
      <c r="B39" s="743"/>
      <c r="C39" s="225" t="s">
        <v>9</v>
      </c>
      <c r="D39" s="399">
        <f>D38*D37</f>
        <v>0</v>
      </c>
      <c r="E39" s="634">
        <f>E38*E37</f>
        <v>0</v>
      </c>
      <c r="F39" s="634">
        <f t="shared" ref="F39:H39" si="39">F38*F37</f>
        <v>0</v>
      </c>
      <c r="G39" s="634">
        <f t="shared" si="39"/>
        <v>0</v>
      </c>
      <c r="H39" s="400">
        <f t="shared" si="39"/>
        <v>0</v>
      </c>
      <c r="I39" s="649">
        <f>I38*I37*12</f>
        <v>0</v>
      </c>
      <c r="J39" s="634">
        <f t="shared" ref="J39" si="40">J38*J37*12</f>
        <v>0</v>
      </c>
      <c r="K39" s="634">
        <f t="shared" ref="K39" si="41">K38*K37*12</f>
        <v>0</v>
      </c>
      <c r="L39" s="634">
        <f t="shared" ref="L39" si="42">L38*L37*12</f>
        <v>0</v>
      </c>
      <c r="M39" s="635">
        <f t="shared" ref="M39" si="43">M38*M37*12</f>
        <v>0</v>
      </c>
      <c r="N39" s="663">
        <f>SUM(D39:H39)</f>
        <v>0</v>
      </c>
      <c r="O39" s="673">
        <f>SUM(I39:M39)</f>
        <v>0</v>
      </c>
      <c r="P39" s="687"/>
      <c r="Q39" s="676">
        <f>N39+O39+P39</f>
        <v>0</v>
      </c>
    </row>
    <row r="40" spans="1:17" s="10" customFormat="1" ht="15.75" customHeight="1" thickBot="1" x14ac:dyDescent="0.25">
      <c r="A40" s="748"/>
      <c r="B40" s="749" t="s">
        <v>10</v>
      </c>
      <c r="C40" s="749"/>
      <c r="D40" s="640">
        <f>+D33+D39+D36</f>
        <v>0</v>
      </c>
      <c r="E40" s="641">
        <f t="shared" ref="E40:P40" si="44">+E33+E39+E36</f>
        <v>0</v>
      </c>
      <c r="F40" s="641">
        <f>+F33+F39+F36</f>
        <v>0</v>
      </c>
      <c r="G40" s="641">
        <f t="shared" si="44"/>
        <v>0</v>
      </c>
      <c r="H40" s="642">
        <f t="shared" si="44"/>
        <v>0</v>
      </c>
      <c r="I40" s="645">
        <f>+I33+I39+I36</f>
        <v>0</v>
      </c>
      <c r="J40" s="641">
        <f>+J33+J39+J36</f>
        <v>0</v>
      </c>
      <c r="K40" s="641">
        <f t="shared" si="44"/>
        <v>0</v>
      </c>
      <c r="L40" s="641">
        <f t="shared" si="44"/>
        <v>0</v>
      </c>
      <c r="M40" s="644">
        <f>+M33+M39+M36</f>
        <v>0</v>
      </c>
      <c r="N40" s="640">
        <f t="shared" si="44"/>
        <v>0</v>
      </c>
      <c r="O40" s="644">
        <f t="shared" si="44"/>
        <v>0</v>
      </c>
      <c r="P40" s="403">
        <f t="shared" si="44"/>
        <v>0</v>
      </c>
      <c r="Q40" s="677">
        <f>+Q33+Q39+Q36</f>
        <v>0</v>
      </c>
    </row>
    <row r="41" spans="1:17" ht="15" customHeight="1" thickBot="1" x14ac:dyDescent="0.25">
      <c r="A41" s="744" t="s">
        <v>8</v>
      </c>
      <c r="B41" s="745"/>
      <c r="C41" s="745"/>
      <c r="D41" s="665">
        <f>+D30+D40</f>
        <v>0</v>
      </c>
      <c r="E41" s="666">
        <f t="shared" ref="E41:P41" si="45">+E30+E40</f>
        <v>0</v>
      </c>
      <c r="F41" s="666">
        <f t="shared" si="45"/>
        <v>0</v>
      </c>
      <c r="G41" s="666">
        <f t="shared" si="45"/>
        <v>0</v>
      </c>
      <c r="H41" s="667">
        <f t="shared" si="45"/>
        <v>0</v>
      </c>
      <c r="I41" s="668">
        <f t="shared" si="45"/>
        <v>0</v>
      </c>
      <c r="J41" s="666">
        <f t="shared" si="45"/>
        <v>0</v>
      </c>
      <c r="K41" s="666">
        <f t="shared" si="45"/>
        <v>0</v>
      </c>
      <c r="L41" s="666">
        <f t="shared" si="45"/>
        <v>0</v>
      </c>
      <c r="M41" s="669">
        <f t="shared" si="45"/>
        <v>0</v>
      </c>
      <c r="N41" s="665">
        <f t="shared" si="45"/>
        <v>0</v>
      </c>
      <c r="O41" s="669">
        <f>+O30+O40</f>
        <v>0</v>
      </c>
      <c r="P41" s="688">
        <f t="shared" si="45"/>
        <v>0</v>
      </c>
      <c r="Q41" s="678">
        <f>+Q30+Q40</f>
        <v>0</v>
      </c>
    </row>
  </sheetData>
  <sheetProtection algorithmName="SHA-512" hashValue="mAGyHCGcgNXu7g8V+vbaDfkR7KW79cdobW/V9iC/D7p3GnLYnAeamj9FSnp79lp74wMLjyT6iEA+bsVoM/zIDw==" saltValue="v0CvPW052hJiCaGmh9fR0w==" spinCount="100000" sheet="1" objects="1" scenarios="1"/>
  <mergeCells count="30">
    <mergeCell ref="Q31:Q32"/>
    <mergeCell ref="B34:B36"/>
    <mergeCell ref="Q34:Q35"/>
    <mergeCell ref="B37:B39"/>
    <mergeCell ref="Q37:Q38"/>
    <mergeCell ref="B24:B26"/>
    <mergeCell ref="B30:C30"/>
    <mergeCell ref="A21:A30"/>
    <mergeCell ref="B21:B23"/>
    <mergeCell ref="A41:C41"/>
    <mergeCell ref="B27:B29"/>
    <mergeCell ref="A31:A40"/>
    <mergeCell ref="B31:B33"/>
    <mergeCell ref="B40:C40"/>
    <mergeCell ref="Q27:Q28"/>
    <mergeCell ref="C4:D4"/>
    <mergeCell ref="E4:G4"/>
    <mergeCell ref="C19:C20"/>
    <mergeCell ref="D19:H19"/>
    <mergeCell ref="I19:M19"/>
    <mergeCell ref="Q24:Q25"/>
    <mergeCell ref="P19:P20"/>
    <mergeCell ref="N19:N20"/>
    <mergeCell ref="O19:O20"/>
    <mergeCell ref="Q19:Q20"/>
    <mergeCell ref="Q21:Q22"/>
    <mergeCell ref="A6:D6"/>
    <mergeCell ref="A17:D17"/>
    <mergeCell ref="A19:A20"/>
    <mergeCell ref="B19:B20"/>
  </mergeCells>
  <phoneticPr fontId="33" type="noConversion"/>
  <conditionalFormatting sqref="C13:N13 E17:N17 B9:I9 B12:I12 B10:C11 E10:I11 D14:N16">
    <cfRule type="cellIs" dxfId="7" priority="7" stopIfTrue="1" operator="lessThan">
      <formula>0</formula>
    </cfRule>
  </conditionalFormatting>
  <pageMargins left="0.19652777777777777" right="0.19652777777777777" top="0.27500000000000002" bottom="0.19652777777777777" header="0.19652777777777777" footer="0.51180555555555551"/>
  <pageSetup firstPageNumber="0" fitToHeight="14" orientation="landscape" horizontalDpi="300" verticalDpi="300" r:id="rId1"/>
  <headerFooter alignWithMargins="0">
    <oddHeader>&amp;LSEPT - 2004&amp;CDIRECTIVA D.B.S.A.ORDINARIA&amp;R02-BS/0307/02Pag &amp;P de &amp;N</oddHeader>
  </headerFooter>
  <ignoredErrors>
    <ignoredError sqref="D22:H22 D21:H21 J21 D27:Q27 I23:Q23 J22:O22 L21:Q21 Q22 D29:Q29 D28:O28 Q28" unlockedFormula="1"/>
    <ignoredError sqref="F23:H23" formula="1" unlockedFormula="1"/>
    <ignoredError sqref="D23:E23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  <pageSetUpPr autoPageBreaks="0"/>
  </sheetPr>
  <dimension ref="A1:IV28"/>
  <sheetViews>
    <sheetView showGridLines="0" topLeftCell="A10" zoomScale="80" zoomScaleNormal="80" workbookViewId="0">
      <selection activeCell="G29" sqref="G29"/>
    </sheetView>
  </sheetViews>
  <sheetFormatPr baseColWidth="10" defaultColWidth="11.42578125" defaultRowHeight="12.75" x14ac:dyDescent="0.2"/>
  <cols>
    <col min="1" max="1" width="56.5703125" style="42" customWidth="1"/>
    <col min="2" max="2" width="33.85546875" style="29" customWidth="1"/>
    <col min="3" max="3" width="12.28515625" style="42" customWidth="1"/>
    <col min="4" max="4" width="13.7109375" style="42" bestFit="1" customWidth="1"/>
    <col min="5" max="5" width="15.5703125" style="42" bestFit="1" customWidth="1"/>
    <col min="6" max="6" width="14.5703125" style="42" customWidth="1"/>
    <col min="7" max="7" width="14.85546875" style="42" customWidth="1"/>
    <col min="8" max="8" width="11.85546875" style="42" bestFit="1" customWidth="1"/>
    <col min="9" max="9" width="14.5703125" style="42" bestFit="1" customWidth="1"/>
    <col min="10" max="10" width="14.5703125" style="42" customWidth="1"/>
    <col min="11" max="12" width="11.85546875" style="42" customWidth="1"/>
    <col min="13" max="13" width="14" style="42" customWidth="1"/>
    <col min="14" max="15" width="14.5703125" style="42" customWidth="1"/>
    <col min="16" max="17" width="11.85546875" style="42" customWidth="1"/>
    <col min="18" max="18" width="11.85546875" style="29" customWidth="1"/>
    <col min="19" max="19" width="32.7109375" style="42" customWidth="1"/>
    <col min="20" max="20" width="33" style="29" bestFit="1" customWidth="1"/>
    <col min="21" max="21" width="13.85546875" style="42" customWidth="1"/>
    <col min="22" max="22" width="14.5703125" style="42" bestFit="1" customWidth="1"/>
    <col min="23" max="23" width="14.5703125" style="42" customWidth="1"/>
    <col min="24" max="24" width="12.85546875" style="42" bestFit="1" customWidth="1"/>
    <col min="25" max="16384" width="11.42578125" style="42"/>
  </cols>
  <sheetData>
    <row r="1" spans="1:256" s="6" customFormat="1" x14ac:dyDescent="0.2">
      <c r="A1" s="5"/>
      <c r="C1" s="7"/>
      <c r="D1" s="7"/>
      <c r="E1" s="7"/>
      <c r="F1" s="41" t="s">
        <v>209</v>
      </c>
      <c r="G1" s="7"/>
      <c r="R1" s="14"/>
      <c r="S1" s="5"/>
      <c r="IU1" s="4"/>
      <c r="IV1" s="4"/>
    </row>
    <row r="2" spans="1:256" s="6" customFormat="1" x14ac:dyDescent="0.2">
      <c r="A2" s="8"/>
      <c r="C2" s="7"/>
      <c r="D2" s="7"/>
      <c r="E2" s="7"/>
      <c r="F2" s="41" t="s">
        <v>202</v>
      </c>
      <c r="G2" s="7"/>
      <c r="R2" s="14"/>
      <c r="S2" s="8"/>
      <c r="V2" s="7"/>
      <c r="W2" s="7"/>
      <c r="X2" s="7"/>
      <c r="IU2" s="4"/>
      <c r="IV2" s="4"/>
    </row>
    <row r="3" spans="1:256" s="6" customFormat="1" x14ac:dyDescent="0.2">
      <c r="A3" s="4"/>
      <c r="R3" s="14"/>
      <c r="S3" s="4"/>
      <c r="IU3" s="4"/>
      <c r="IV3" s="4"/>
    </row>
    <row r="4" spans="1:256" s="6" customFormat="1" ht="13.5" thickBot="1" x14ac:dyDescent="0.25">
      <c r="A4" s="22"/>
      <c r="B4" s="23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44"/>
      <c r="S4" s="22"/>
      <c r="T4" s="23"/>
      <c r="U4" s="7"/>
      <c r="V4" s="7"/>
      <c r="W4" s="7"/>
      <c r="X4" s="7"/>
      <c r="Y4" s="7"/>
      <c r="IL4" s="4"/>
      <c r="IM4" s="4"/>
      <c r="IN4" s="4"/>
      <c r="IO4" s="4"/>
      <c r="IP4" s="4"/>
      <c r="IQ4" s="4"/>
    </row>
    <row r="5" spans="1:256" s="6" customFormat="1" ht="18" customHeight="1" thickBot="1" x14ac:dyDescent="0.25">
      <c r="A5" s="22"/>
      <c r="B5" s="23"/>
      <c r="C5" s="709" t="s">
        <v>0</v>
      </c>
      <c r="D5" s="760"/>
      <c r="E5" s="82"/>
      <c r="F5" s="770" t="s">
        <v>123</v>
      </c>
      <c r="G5" s="771"/>
      <c r="R5" s="14"/>
      <c r="S5" s="22"/>
      <c r="T5" s="23"/>
      <c r="V5" s="3"/>
      <c r="W5" s="3"/>
      <c r="IL5" s="4"/>
      <c r="IM5" s="4"/>
      <c r="IN5" s="4"/>
      <c r="IO5" s="4"/>
      <c r="IP5" s="4"/>
      <c r="IQ5" s="4"/>
    </row>
    <row r="6" spans="1:256" s="6" customFormat="1" ht="18" customHeight="1" x14ac:dyDescent="0.2">
      <c r="A6" s="22"/>
      <c r="B6" s="23"/>
      <c r="C6" s="82"/>
      <c r="D6" s="82"/>
      <c r="E6" s="82"/>
      <c r="F6" s="85"/>
      <c r="G6" s="85"/>
      <c r="R6" s="14"/>
      <c r="S6" s="22"/>
      <c r="T6" s="23"/>
      <c r="V6" s="3"/>
      <c r="W6" s="3"/>
      <c r="IL6" s="4"/>
      <c r="IM6" s="4"/>
      <c r="IN6" s="4"/>
      <c r="IO6" s="4"/>
      <c r="IP6" s="4"/>
      <c r="IQ6" s="4"/>
    </row>
    <row r="7" spans="1:256" s="6" customFormat="1" ht="18" customHeight="1" x14ac:dyDescent="0.2">
      <c r="A7" s="22"/>
      <c r="B7" s="23"/>
      <c r="C7" s="82"/>
      <c r="D7" s="82"/>
      <c r="E7" s="82"/>
      <c r="F7" s="85"/>
      <c r="G7" s="85"/>
      <c r="R7" s="14"/>
      <c r="S7" s="22"/>
      <c r="T7" s="23"/>
      <c r="V7" s="48"/>
      <c r="W7" s="48"/>
      <c r="IL7" s="4"/>
      <c r="IM7" s="4"/>
      <c r="IN7" s="4"/>
      <c r="IO7" s="4"/>
      <c r="IP7" s="4"/>
      <c r="IQ7" s="4"/>
    </row>
    <row r="8" spans="1:256" s="14" customFormat="1" ht="15.75" x14ac:dyDescent="0.2">
      <c r="A8" s="754" t="s">
        <v>156</v>
      </c>
      <c r="B8" s="754"/>
      <c r="C8" s="754"/>
      <c r="D8" s="754"/>
      <c r="E8" s="83"/>
      <c r="F8" s="85"/>
      <c r="G8" s="85"/>
      <c r="IL8" s="10"/>
      <c r="IM8" s="10"/>
      <c r="IN8" s="10"/>
      <c r="IO8" s="10"/>
      <c r="IP8" s="10"/>
      <c r="IQ8" s="10"/>
    </row>
    <row r="9" spans="1:256" ht="13.5" customHeight="1" thickBot="1" x14ac:dyDescent="0.25"/>
    <row r="10" spans="1:256" ht="15.75" customHeight="1" x14ac:dyDescent="0.2">
      <c r="A10" s="777" t="s">
        <v>136</v>
      </c>
      <c r="B10" s="775" t="s">
        <v>5</v>
      </c>
      <c r="C10" s="751" t="s">
        <v>231</v>
      </c>
      <c r="D10" s="752"/>
      <c r="E10" s="752"/>
      <c r="F10" s="752"/>
      <c r="G10" s="753"/>
      <c r="H10" s="755" t="s">
        <v>108</v>
      </c>
      <c r="I10" s="756"/>
      <c r="J10" s="756"/>
      <c r="K10" s="756"/>
      <c r="L10" s="755"/>
      <c r="M10" s="751" t="s">
        <v>246</v>
      </c>
      <c r="N10" s="752"/>
      <c r="O10" s="752"/>
      <c r="P10" s="752"/>
      <c r="Q10" s="753"/>
      <c r="R10" s="17"/>
    </row>
    <row r="11" spans="1:256" ht="64.5" thickBot="1" x14ac:dyDescent="0.25">
      <c r="A11" s="778"/>
      <c r="B11" s="776"/>
      <c r="C11" s="396" t="s">
        <v>86</v>
      </c>
      <c r="D11" s="397" t="s">
        <v>144</v>
      </c>
      <c r="E11" s="397" t="s">
        <v>145</v>
      </c>
      <c r="F11" s="397" t="s">
        <v>87</v>
      </c>
      <c r="G11" s="398" t="s">
        <v>88</v>
      </c>
      <c r="H11" s="536" t="s">
        <v>86</v>
      </c>
      <c r="I11" s="462" t="s">
        <v>144</v>
      </c>
      <c r="J11" s="462" t="s">
        <v>145</v>
      </c>
      <c r="K11" s="463" t="s">
        <v>87</v>
      </c>
      <c r="L11" s="546" t="s">
        <v>88</v>
      </c>
      <c r="M11" s="396" t="s">
        <v>86</v>
      </c>
      <c r="N11" s="397" t="s">
        <v>144</v>
      </c>
      <c r="O11" s="397" t="s">
        <v>145</v>
      </c>
      <c r="P11" s="397" t="s">
        <v>87</v>
      </c>
      <c r="Q11" s="398" t="s">
        <v>88</v>
      </c>
      <c r="R11" s="17"/>
    </row>
    <row r="12" spans="1:256" ht="13.5" customHeight="1" x14ac:dyDescent="0.2">
      <c r="A12" s="757" t="s">
        <v>234</v>
      </c>
      <c r="B12" s="532" t="s">
        <v>127</v>
      </c>
      <c r="C12" s="540">
        <v>70200</v>
      </c>
      <c r="D12" s="353">
        <v>84300</v>
      </c>
      <c r="E12" s="353">
        <v>84300</v>
      </c>
      <c r="F12" s="353">
        <v>120400</v>
      </c>
      <c r="G12" s="541">
        <v>177100</v>
      </c>
      <c r="H12" s="537">
        <v>4.3999999999999997E-2</v>
      </c>
      <c r="I12" s="465">
        <f>+H12</f>
        <v>4.3999999999999997E-2</v>
      </c>
      <c r="J12" s="465">
        <f>+H12</f>
        <v>4.3999999999999997E-2</v>
      </c>
      <c r="K12" s="465">
        <f>+H12</f>
        <v>4.3999999999999997E-2</v>
      </c>
      <c r="L12" s="547">
        <f>+H12</f>
        <v>4.3999999999999997E-2</v>
      </c>
      <c r="M12" s="504">
        <f>CEILING(C12*(1+H12),100)</f>
        <v>73300</v>
      </c>
      <c r="N12" s="505">
        <f>+CEILING(C12*(1.2)*(1+I12),100)</f>
        <v>88000</v>
      </c>
      <c r="O12" s="505">
        <f>+CEILING(C12*(1.2)*(1+J12),100)</f>
        <v>88000</v>
      </c>
      <c r="P12" s="505">
        <f>+CEILING(F12*(1+K12),100)</f>
        <v>125700</v>
      </c>
      <c r="Q12" s="506">
        <f>+CEILING(G12*(1+L12),100)</f>
        <v>184900</v>
      </c>
      <c r="R12" s="63"/>
    </row>
    <row r="13" spans="1:256" ht="13.5" customHeight="1" x14ac:dyDescent="0.2">
      <c r="A13" s="758"/>
      <c r="B13" s="533" t="s">
        <v>215</v>
      </c>
      <c r="C13" s="542">
        <v>100400</v>
      </c>
      <c r="D13" s="354">
        <v>120500</v>
      </c>
      <c r="E13" s="354">
        <v>120500</v>
      </c>
      <c r="F13" s="354">
        <v>163700</v>
      </c>
      <c r="G13" s="543">
        <v>255400</v>
      </c>
      <c r="H13" s="538">
        <v>4.3999999999999997E-2</v>
      </c>
      <c r="I13" s="466">
        <f>+H13</f>
        <v>4.3999999999999997E-2</v>
      </c>
      <c r="J13" s="466">
        <f>+H13</f>
        <v>4.3999999999999997E-2</v>
      </c>
      <c r="K13" s="466">
        <f>+H13</f>
        <v>4.3999999999999997E-2</v>
      </c>
      <c r="L13" s="548">
        <f>+H13</f>
        <v>4.3999999999999997E-2</v>
      </c>
      <c r="M13" s="507">
        <f>CEILING(C13*(1+H13),100)</f>
        <v>104900</v>
      </c>
      <c r="N13" s="508">
        <f>+CEILING(C13*(1.2)*(1+I13),100)</f>
        <v>125800</v>
      </c>
      <c r="O13" s="508">
        <f>+CEILING(C13*(1.2)*(1+J13),100)</f>
        <v>125800</v>
      </c>
      <c r="P13" s="508">
        <f>+CEILING(F13*(1+K13),100)</f>
        <v>171000</v>
      </c>
      <c r="Q13" s="509">
        <f>+CEILING(G13*(1+L13),100)</f>
        <v>266700</v>
      </c>
      <c r="R13" s="63"/>
    </row>
    <row r="14" spans="1:256" ht="13.5" customHeight="1" thickBot="1" x14ac:dyDescent="0.25">
      <c r="A14" s="759"/>
      <c r="B14" s="534" t="s">
        <v>216</v>
      </c>
      <c r="C14" s="544">
        <v>117100</v>
      </c>
      <c r="D14" s="531">
        <v>140500</v>
      </c>
      <c r="E14" s="531">
        <v>140500</v>
      </c>
      <c r="F14" s="531">
        <v>197000</v>
      </c>
      <c r="G14" s="545">
        <v>313100</v>
      </c>
      <c r="H14" s="539">
        <v>4.3999999999999997E-2</v>
      </c>
      <c r="I14" s="467">
        <f t="shared" ref="I14" si="0">+H14</f>
        <v>4.3999999999999997E-2</v>
      </c>
      <c r="J14" s="467">
        <f t="shared" ref="J14" si="1">+H14</f>
        <v>4.3999999999999997E-2</v>
      </c>
      <c r="K14" s="467">
        <f t="shared" ref="K14" si="2">+H14</f>
        <v>4.3999999999999997E-2</v>
      </c>
      <c r="L14" s="549">
        <f t="shared" ref="L14" si="3">+H14</f>
        <v>4.3999999999999997E-2</v>
      </c>
      <c r="M14" s="510">
        <f t="shared" ref="M14" si="4">CEILING(C14*(1+H14),100)</f>
        <v>122300</v>
      </c>
      <c r="N14" s="511">
        <f>+CEILING(C14*(1.2)*(1+I14),100)</f>
        <v>146800</v>
      </c>
      <c r="O14" s="511">
        <f t="shared" ref="O14" si="5">+CEILING(C14*(1.2)*(1+J14),100)</f>
        <v>146800</v>
      </c>
      <c r="P14" s="511">
        <f t="shared" ref="P14" si="6">+CEILING(F14*(1+K14),100)</f>
        <v>205700</v>
      </c>
      <c r="Q14" s="512">
        <f t="shared" ref="Q14" si="7">+CEILING(G14*(1+L14),100)</f>
        <v>326900</v>
      </c>
    </row>
    <row r="15" spans="1:256" ht="12.75" customHeight="1" x14ac:dyDescent="0.2">
      <c r="A15" s="757" t="s">
        <v>235</v>
      </c>
      <c r="B15" s="532" t="s">
        <v>230</v>
      </c>
      <c r="C15" s="540">
        <v>310000</v>
      </c>
      <c r="D15" s="353">
        <v>372000</v>
      </c>
      <c r="E15" s="353">
        <v>372000</v>
      </c>
      <c r="F15" s="353">
        <v>387500</v>
      </c>
      <c r="G15" s="541">
        <v>465000</v>
      </c>
      <c r="H15" s="537">
        <v>4.3999999999999997E-2</v>
      </c>
      <c r="I15" s="465">
        <f t="shared" ref="I15" si="8">+H15</f>
        <v>4.3999999999999997E-2</v>
      </c>
      <c r="J15" s="465">
        <f t="shared" ref="J15" si="9">+H15</f>
        <v>4.3999999999999997E-2</v>
      </c>
      <c r="K15" s="465">
        <f t="shared" ref="K15" si="10">+H15</f>
        <v>4.3999999999999997E-2</v>
      </c>
      <c r="L15" s="547">
        <f t="shared" ref="L15" si="11">+H15</f>
        <v>4.3999999999999997E-2</v>
      </c>
      <c r="M15" s="504">
        <f t="shared" ref="M15" si="12">CEILING(C15*(1+H15),100)</f>
        <v>323700</v>
      </c>
      <c r="N15" s="505">
        <f>+CEILING(C15*(1.2)*(1+I15),100)</f>
        <v>388400</v>
      </c>
      <c r="O15" s="505">
        <f>+CEILING(C15*(1.2)*(1+J15),100)</f>
        <v>388400</v>
      </c>
      <c r="P15" s="505">
        <f t="shared" ref="P15" si="13">+CEILING(F15*(1+K15),100)</f>
        <v>404600</v>
      </c>
      <c r="Q15" s="506">
        <f t="shared" ref="Q15" si="14">+CEILING(G15*(1+L15),100)</f>
        <v>485500</v>
      </c>
      <c r="R15" s="42"/>
    </row>
    <row r="16" spans="1:256" x14ac:dyDescent="0.2">
      <c r="A16" s="783"/>
      <c r="B16" s="535" t="s">
        <v>229</v>
      </c>
      <c r="C16" s="784"/>
      <c r="D16" s="785"/>
      <c r="E16" s="785"/>
      <c r="F16" s="785"/>
      <c r="G16" s="786"/>
      <c r="H16" s="787"/>
      <c r="I16" s="788"/>
      <c r="J16" s="788"/>
      <c r="K16" s="788"/>
      <c r="L16" s="789"/>
      <c r="M16" s="761"/>
      <c r="N16" s="762"/>
      <c r="O16" s="762"/>
      <c r="P16" s="762"/>
      <c r="Q16" s="763"/>
    </row>
    <row r="17" spans="1:17" ht="13.5" thickBot="1" x14ac:dyDescent="0.25">
      <c r="A17" s="759"/>
      <c r="B17" s="534" t="s">
        <v>228</v>
      </c>
      <c r="C17" s="689">
        <v>186000</v>
      </c>
      <c r="D17" s="690">
        <v>223200</v>
      </c>
      <c r="E17" s="690">
        <v>223200</v>
      </c>
      <c r="F17" s="690">
        <v>279000</v>
      </c>
      <c r="G17" s="691">
        <v>372000</v>
      </c>
      <c r="H17" s="539">
        <v>4.3999999999999997E-2</v>
      </c>
      <c r="I17" s="467">
        <f t="shared" ref="I17" si="15">+H17</f>
        <v>4.3999999999999997E-2</v>
      </c>
      <c r="J17" s="467">
        <f t="shared" ref="J17" si="16">+H17</f>
        <v>4.3999999999999997E-2</v>
      </c>
      <c r="K17" s="467">
        <f t="shared" ref="K17" si="17">+H17</f>
        <v>4.3999999999999997E-2</v>
      </c>
      <c r="L17" s="549">
        <f t="shared" ref="L17" si="18">+H17</f>
        <v>4.3999999999999997E-2</v>
      </c>
      <c r="M17" s="510">
        <f t="shared" ref="M17" si="19">CEILING(C17*(1+H17),100)</f>
        <v>194200</v>
      </c>
      <c r="N17" s="511">
        <f t="shared" ref="N17" si="20">+CEILING(C17*(1.2)*(1+I17),100)</f>
        <v>233100</v>
      </c>
      <c r="O17" s="511">
        <f t="shared" ref="O17" si="21">+CEILING(C17*(1.2)*(1+J17),100)</f>
        <v>233100</v>
      </c>
      <c r="P17" s="511">
        <f t="shared" ref="P17" si="22">+CEILING(F17*(1+K17),100)</f>
        <v>291300</v>
      </c>
      <c r="Q17" s="512">
        <f>+CEILING(G17*(1+L17),100)</f>
        <v>388400</v>
      </c>
    </row>
    <row r="18" spans="1:17" x14ac:dyDescent="0.2">
      <c r="D18" s="141"/>
      <c r="G18" s="513"/>
    </row>
    <row r="19" spans="1:17" ht="15.75" x14ac:dyDescent="0.2">
      <c r="A19" s="754" t="s">
        <v>157</v>
      </c>
      <c r="B19" s="754"/>
      <c r="C19" s="754"/>
      <c r="D19" s="754"/>
      <c r="E19" s="754"/>
      <c r="F19" s="754"/>
      <c r="G19" s="14"/>
      <c r="H19" s="14"/>
    </row>
    <row r="20" spans="1:17" ht="13.5" thickBot="1" x14ac:dyDescent="0.25"/>
    <row r="21" spans="1:17" ht="16.5" thickBot="1" x14ac:dyDescent="0.25">
      <c r="A21" s="781" t="s">
        <v>136</v>
      </c>
      <c r="B21" s="779" t="s">
        <v>5</v>
      </c>
      <c r="C21" s="772" t="s">
        <v>247</v>
      </c>
      <c r="D21" s="773"/>
      <c r="E21" s="773"/>
      <c r="F21" s="773"/>
      <c r="G21" s="773"/>
      <c r="H21" s="774"/>
    </row>
    <row r="22" spans="1:17" ht="79.5" customHeight="1" thickBot="1" x14ac:dyDescent="0.25">
      <c r="A22" s="782"/>
      <c r="B22" s="780"/>
      <c r="C22" s="77" t="s">
        <v>86</v>
      </c>
      <c r="D22" s="78" t="s">
        <v>144</v>
      </c>
      <c r="E22" s="78" t="s">
        <v>145</v>
      </c>
      <c r="F22" s="78" t="s">
        <v>87</v>
      </c>
      <c r="G22" s="552" t="s">
        <v>88</v>
      </c>
      <c r="H22" s="558" t="s">
        <v>135</v>
      </c>
    </row>
    <row r="23" spans="1:17" ht="20.100000000000001" customHeight="1" x14ac:dyDescent="0.2">
      <c r="A23" s="767" t="str">
        <f>+A12</f>
        <v>Jardín Infantil Pequeños Héroes</v>
      </c>
      <c r="B23" s="249" t="str">
        <f>+B12</f>
        <v>Media jornada</v>
      </c>
      <c r="C23" s="246">
        <v>0</v>
      </c>
      <c r="D23" s="139">
        <v>0</v>
      </c>
      <c r="E23" s="139">
        <v>0</v>
      </c>
      <c r="F23" s="139">
        <v>0</v>
      </c>
      <c r="G23" s="553">
        <v>0</v>
      </c>
      <c r="H23" s="559">
        <f>SUM(C23:G23)</f>
        <v>0</v>
      </c>
    </row>
    <row r="24" spans="1:17" ht="20.100000000000001" customHeight="1" thickBot="1" x14ac:dyDescent="0.25">
      <c r="A24" s="768"/>
      <c r="B24" s="250" t="str">
        <f t="shared" ref="B24:B28" si="23">+B13</f>
        <v>Media jornada Extendida</v>
      </c>
      <c r="C24" s="247">
        <v>0</v>
      </c>
      <c r="D24" s="223">
        <v>0</v>
      </c>
      <c r="E24" s="223">
        <v>0</v>
      </c>
      <c r="F24" s="223">
        <v>0</v>
      </c>
      <c r="G24" s="554">
        <v>0</v>
      </c>
      <c r="H24" s="560">
        <f>SUM(C24:G24)</f>
        <v>0</v>
      </c>
    </row>
    <row r="25" spans="1:17" ht="20.100000000000001" customHeight="1" thickBot="1" x14ac:dyDescent="0.25">
      <c r="A25" s="769"/>
      <c r="B25" s="322" t="str">
        <f t="shared" si="23"/>
        <v>Jornada Completa</v>
      </c>
      <c r="C25" s="248">
        <v>0</v>
      </c>
      <c r="D25" s="140">
        <v>0</v>
      </c>
      <c r="E25" s="140">
        <v>0</v>
      </c>
      <c r="F25" s="140">
        <v>0</v>
      </c>
      <c r="G25" s="555">
        <v>0</v>
      </c>
      <c r="H25" s="561">
        <f>SUM(C25:G25)</f>
        <v>0</v>
      </c>
      <c r="I25" s="557">
        <f>SUM(H23:H25)</f>
        <v>0</v>
      </c>
    </row>
    <row r="26" spans="1:17" ht="19.5" customHeight="1" x14ac:dyDescent="0.2">
      <c r="A26" s="764" t="str">
        <f>+A15</f>
        <v>Sala Cuna Pequeños Héroes</v>
      </c>
      <c r="B26" s="249" t="str">
        <f t="shared" si="23"/>
        <v>Diurna</v>
      </c>
      <c r="C26" s="246">
        <v>0</v>
      </c>
      <c r="D26" s="139">
        <v>0</v>
      </c>
      <c r="E26" s="139">
        <v>0</v>
      </c>
      <c r="F26" s="139">
        <v>0</v>
      </c>
      <c r="G26" s="553">
        <v>0</v>
      </c>
      <c r="H26" s="562">
        <f>SUM(C26:G26)</f>
        <v>0</v>
      </c>
    </row>
    <row r="27" spans="1:17" ht="19.5" customHeight="1" thickBot="1" x14ac:dyDescent="0.25">
      <c r="A27" s="765"/>
      <c r="B27" s="250" t="str">
        <f t="shared" si="23"/>
        <v>Nocturna</v>
      </c>
      <c r="C27" s="550"/>
      <c r="D27" s="551"/>
      <c r="E27" s="551"/>
      <c r="F27" s="551"/>
      <c r="G27" s="556"/>
      <c r="H27" s="563"/>
    </row>
    <row r="28" spans="1:17" ht="19.5" customHeight="1" thickBot="1" x14ac:dyDescent="0.25">
      <c r="A28" s="766"/>
      <c r="B28" s="251" t="str">
        <f t="shared" si="23"/>
        <v>Media Jornada</v>
      </c>
      <c r="C28" s="248">
        <v>0</v>
      </c>
      <c r="D28" s="140">
        <v>0</v>
      </c>
      <c r="E28" s="140">
        <v>0</v>
      </c>
      <c r="F28" s="140">
        <v>0</v>
      </c>
      <c r="G28" s="555">
        <v>0</v>
      </c>
      <c r="H28" s="564">
        <f>SUM(C28:G28)</f>
        <v>0</v>
      </c>
      <c r="I28" s="557">
        <f>SUM(H26:H28)</f>
        <v>0</v>
      </c>
    </row>
  </sheetData>
  <sheetProtection algorithmName="SHA-512" hashValue="t43irV5lJSu2ZSVvarkNlv2cz/FWRwn5WClkpvnsyAv47O1qJD34t3vKbiavjZzbfkQcHwhak84c8LSMxjkorA==" saltValue="hQdcMn0BQob3KiMtlIOFDA==" spinCount="100000" sheet="1" objects="1" scenarios="1"/>
  <mergeCells count="19">
    <mergeCell ref="A26:A28"/>
    <mergeCell ref="A23:A25"/>
    <mergeCell ref="F5:G5"/>
    <mergeCell ref="C21:H21"/>
    <mergeCell ref="B10:B11"/>
    <mergeCell ref="C10:G10"/>
    <mergeCell ref="A8:D8"/>
    <mergeCell ref="A10:A11"/>
    <mergeCell ref="B21:B22"/>
    <mergeCell ref="A21:A22"/>
    <mergeCell ref="A15:A17"/>
    <mergeCell ref="C16:G16"/>
    <mergeCell ref="H16:L16"/>
    <mergeCell ref="M10:Q10"/>
    <mergeCell ref="A19:F19"/>
    <mergeCell ref="H10:L10"/>
    <mergeCell ref="A12:A14"/>
    <mergeCell ref="C5:D5"/>
    <mergeCell ref="M16:Q16"/>
  </mergeCells>
  <pageMargins left="0.7" right="0.7" top="0.75" bottom="0.75" header="0.3" footer="0.3"/>
  <pageSetup paperSize="9" orientation="portrait" r:id="rId1"/>
  <ignoredErrors>
    <ignoredError sqref="K14:L14 K12:L12" unlocked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C00000"/>
    <pageSetUpPr fitToPage="1"/>
  </sheetPr>
  <dimension ref="A1:O207"/>
  <sheetViews>
    <sheetView showGridLines="0" zoomScale="80" zoomScaleNormal="80" workbookViewId="0">
      <selection activeCell="M26" sqref="M26"/>
    </sheetView>
  </sheetViews>
  <sheetFormatPr baseColWidth="10" defaultColWidth="11.42578125" defaultRowHeight="12.75" x14ac:dyDescent="0.2"/>
  <cols>
    <col min="1" max="1" width="30.28515625" style="10" customWidth="1"/>
    <col min="2" max="2" width="21.140625" style="4" customWidth="1"/>
    <col min="3" max="3" width="57.42578125" style="4" bestFit="1" customWidth="1"/>
    <col min="4" max="4" width="17" style="4" customWidth="1"/>
    <col min="5" max="5" width="14.28515625" style="4" customWidth="1"/>
    <col min="6" max="6" width="14.42578125" style="24" customWidth="1"/>
    <col min="7" max="7" width="14.28515625" style="6" customWidth="1"/>
    <col min="8" max="8" width="23" style="6" customWidth="1"/>
    <col min="9" max="9" width="15.7109375" style="4" bestFit="1" customWidth="1"/>
    <col min="10" max="10" width="14.85546875" style="4" customWidth="1"/>
    <col min="11" max="11" width="1.85546875" style="4" customWidth="1"/>
    <col min="12" max="12" width="92.85546875" style="4" bestFit="1" customWidth="1"/>
    <col min="13" max="13" width="13.7109375" style="333" customWidth="1"/>
    <col min="14" max="14" width="12.85546875" style="333" bestFit="1" customWidth="1"/>
    <col min="15" max="15" width="11.42578125" style="333"/>
    <col min="16" max="16384" width="11.42578125" style="4"/>
  </cols>
  <sheetData>
    <row r="1" spans="1:10" x14ac:dyDescent="0.2">
      <c r="C1" s="41"/>
      <c r="D1" s="41" t="s">
        <v>210</v>
      </c>
      <c r="E1" s="41"/>
      <c r="F1" s="41"/>
      <c r="G1" s="41"/>
      <c r="H1" s="41"/>
    </row>
    <row r="2" spans="1:10" x14ac:dyDescent="0.2">
      <c r="C2" s="41"/>
      <c r="D2" s="41" t="s">
        <v>218</v>
      </c>
      <c r="E2" s="41"/>
      <c r="F2" s="41"/>
      <c r="G2" s="41"/>
      <c r="H2" s="41"/>
    </row>
    <row r="3" spans="1:10" x14ac:dyDescent="0.2">
      <c r="C3" s="41"/>
      <c r="E3" s="41"/>
      <c r="F3" s="41"/>
      <c r="G3" s="41"/>
      <c r="H3" s="41"/>
    </row>
    <row r="4" spans="1:10" ht="19.5" customHeight="1" x14ac:dyDescent="0.2">
      <c r="C4" s="207" t="s">
        <v>0</v>
      </c>
      <c r="D4" s="793" t="s">
        <v>158</v>
      </c>
      <c r="E4" s="794"/>
      <c r="F4" s="41"/>
      <c r="G4" s="41"/>
      <c r="H4" s="41"/>
    </row>
    <row r="5" spans="1:10" x14ac:dyDescent="0.2">
      <c r="B5" s="41"/>
      <c r="C5" s="208"/>
      <c r="D5" s="41"/>
      <c r="E5" s="41"/>
      <c r="F5" s="41"/>
      <c r="G5" s="41"/>
      <c r="H5" s="41"/>
    </row>
    <row r="6" spans="1:10" x14ac:dyDescent="0.2">
      <c r="B6" s="41"/>
      <c r="C6" s="208"/>
      <c r="D6" s="41"/>
      <c r="E6" s="41"/>
      <c r="F6" s="41"/>
      <c r="G6" s="41"/>
      <c r="H6" s="41"/>
    </row>
    <row r="7" spans="1:10" x14ac:dyDescent="0.2">
      <c r="C7" s="6"/>
    </row>
    <row r="8" spans="1:10" ht="15.75" x14ac:dyDescent="0.2">
      <c r="A8" s="754" t="s">
        <v>159</v>
      </c>
      <c r="B8" s="754"/>
      <c r="C8" s="754"/>
      <c r="D8" s="208"/>
      <c r="G8" s="4"/>
    </row>
    <row r="10" spans="1:10" ht="12.75" customHeight="1" x14ac:dyDescent="0.2">
      <c r="A10" s="799" t="s">
        <v>113</v>
      </c>
      <c r="B10" s="803" t="s">
        <v>75</v>
      </c>
      <c r="C10" s="801" t="s">
        <v>76</v>
      </c>
      <c r="D10" s="796" t="s">
        <v>77</v>
      </c>
      <c r="E10" s="795" t="s">
        <v>78</v>
      </c>
      <c r="F10" s="795"/>
      <c r="G10" s="795"/>
      <c r="H10" s="797" t="s">
        <v>248</v>
      </c>
    </row>
    <row r="11" spans="1:10" ht="39" customHeight="1" thickBot="1" x14ac:dyDescent="0.25">
      <c r="A11" s="800"/>
      <c r="B11" s="804"/>
      <c r="C11" s="802"/>
      <c r="D11" s="796"/>
      <c r="E11" s="213" t="s">
        <v>67</v>
      </c>
      <c r="F11" s="214" t="s">
        <v>68</v>
      </c>
      <c r="G11" s="215" t="s">
        <v>6</v>
      </c>
      <c r="H11" s="798"/>
    </row>
    <row r="12" spans="1:10" ht="15.75" customHeight="1" x14ac:dyDescent="0.2">
      <c r="A12" s="808" t="str">
        <f>+'B) Reajuste Tarifas y Ocupación'!A12</f>
        <v>Jardín Infantil Pequeños Héroes</v>
      </c>
      <c r="B12" s="324"/>
      <c r="C12" s="291" t="s">
        <v>11</v>
      </c>
      <c r="D12" s="292">
        <f>SUM(D13+D18)</f>
        <v>12828000</v>
      </c>
      <c r="E12" s="365"/>
      <c r="F12" s="365"/>
      <c r="G12" s="293">
        <f>SUM(G13,G18)</f>
        <v>0</v>
      </c>
      <c r="H12" s="294">
        <f>SUM(H13,H18)</f>
        <v>12828000</v>
      </c>
      <c r="I12" s="295"/>
      <c r="J12" s="295"/>
    </row>
    <row r="13" spans="1:10" ht="12.75" customHeight="1" x14ac:dyDescent="0.2">
      <c r="A13" s="739"/>
      <c r="B13" s="296"/>
      <c r="C13" s="297" t="s">
        <v>12</v>
      </c>
      <c r="D13" s="298">
        <f>SUM(D14:D17)</f>
        <v>12828000</v>
      </c>
      <c r="E13" s="384"/>
      <c r="F13" s="384"/>
      <c r="G13" s="299">
        <f>SUM(G14:G17)</f>
        <v>0</v>
      </c>
      <c r="H13" s="300">
        <f>SUM(H14:H17)</f>
        <v>12828000</v>
      </c>
      <c r="I13" s="295"/>
      <c r="J13" s="295"/>
    </row>
    <row r="14" spans="1:10" ht="12.75" customHeight="1" x14ac:dyDescent="0.2">
      <c r="A14" s="739"/>
      <c r="B14" s="301">
        <v>53103040100000</v>
      </c>
      <c r="C14" s="302" t="s">
        <v>95</v>
      </c>
      <c r="D14" s="303">
        <f>+'F) Remuneraciones'!L11</f>
        <v>12828000</v>
      </c>
      <c r="E14" s="304">
        <v>0</v>
      </c>
      <c r="F14" s="369">
        <v>0</v>
      </c>
      <c r="G14" s="304">
        <f>E14*F14</f>
        <v>0</v>
      </c>
      <c r="H14" s="305">
        <f>D14+G14</f>
        <v>12828000</v>
      </c>
      <c r="I14" s="295"/>
      <c r="J14" s="295"/>
    </row>
    <row r="15" spans="1:10" ht="12.75" customHeight="1" x14ac:dyDescent="0.2">
      <c r="A15" s="739"/>
      <c r="B15" s="301">
        <v>53103050000000</v>
      </c>
      <c r="C15" s="302" t="s">
        <v>178</v>
      </c>
      <c r="D15" s="210">
        <v>0</v>
      </c>
      <c r="E15" s="212">
        <v>0</v>
      </c>
      <c r="F15" s="211">
        <v>0</v>
      </c>
      <c r="G15" s="304">
        <f>E15*F15</f>
        <v>0</v>
      </c>
      <c r="H15" s="305">
        <f>D15+G15</f>
        <v>0</v>
      </c>
      <c r="I15" s="295"/>
      <c r="J15" s="295"/>
    </row>
    <row r="16" spans="1:10" ht="12.75" customHeight="1" x14ac:dyDescent="0.2">
      <c r="A16" s="739"/>
      <c r="B16" s="326">
        <v>53103040400000</v>
      </c>
      <c r="C16" s="306" t="s">
        <v>179</v>
      </c>
      <c r="D16" s="210">
        <v>0</v>
      </c>
      <c r="E16" s="212">
        <v>0</v>
      </c>
      <c r="F16" s="211">
        <v>0</v>
      </c>
      <c r="G16" s="304">
        <f>E16*F16</f>
        <v>0</v>
      </c>
      <c r="H16" s="305">
        <f>D16+G16</f>
        <v>0</v>
      </c>
      <c r="I16" s="295"/>
      <c r="J16" s="295"/>
    </row>
    <row r="17" spans="1:15" ht="12.75" customHeight="1" x14ac:dyDescent="0.2">
      <c r="A17" s="739"/>
      <c r="B17" s="301">
        <v>53103080010000</v>
      </c>
      <c r="C17" s="302" t="s">
        <v>180</v>
      </c>
      <c r="D17" s="210">
        <v>0</v>
      </c>
      <c r="E17" s="212">
        <v>0</v>
      </c>
      <c r="F17" s="211">
        <v>0</v>
      </c>
      <c r="G17" s="304">
        <f>E17*F17</f>
        <v>0</v>
      </c>
      <c r="H17" s="305">
        <f>D17+G17</f>
        <v>0</v>
      </c>
      <c r="I17" s="295"/>
      <c r="J17" s="295"/>
      <c r="L17" s="791" t="s">
        <v>238</v>
      </c>
      <c r="M17" s="790" t="s">
        <v>232</v>
      </c>
      <c r="N17" s="790" t="s">
        <v>236</v>
      </c>
      <c r="O17" s="790" t="s">
        <v>237</v>
      </c>
    </row>
    <row r="18" spans="1:15" ht="12.75" customHeight="1" x14ac:dyDescent="0.2">
      <c r="A18" s="739"/>
      <c r="B18" s="296"/>
      <c r="C18" s="297" t="s">
        <v>16</v>
      </c>
      <c r="D18" s="298">
        <f>SUM(D19:D38)</f>
        <v>0</v>
      </c>
      <c r="E18" s="384"/>
      <c r="F18" s="384"/>
      <c r="G18" s="298">
        <f>SUM(G19:G38)</f>
        <v>0</v>
      </c>
      <c r="H18" s="300">
        <f>SUM(H19:H38)</f>
        <v>0</v>
      </c>
      <c r="I18" s="295"/>
      <c r="J18" s="295"/>
      <c r="L18" s="792"/>
      <c r="M18" s="790"/>
      <c r="N18" s="790"/>
      <c r="O18" s="790"/>
    </row>
    <row r="19" spans="1:15" ht="12.75" customHeight="1" x14ac:dyDescent="0.2">
      <c r="A19" s="739"/>
      <c r="B19" s="301">
        <v>53201010100000</v>
      </c>
      <c r="C19" s="307" t="s">
        <v>181</v>
      </c>
      <c r="D19" s="210">
        <v>0</v>
      </c>
      <c r="E19" s="212">
        <v>0</v>
      </c>
      <c r="F19" s="211">
        <v>0</v>
      </c>
      <c r="G19" s="304">
        <f t="shared" ref="G19:G38" si="0">E19*F19</f>
        <v>0</v>
      </c>
      <c r="H19" s="305">
        <f t="shared" ref="H19:H38" si="1">D19+G19</f>
        <v>0</v>
      </c>
      <c r="I19" s="295"/>
      <c r="J19" s="295"/>
      <c r="L19" s="475" t="s">
        <v>11</v>
      </c>
      <c r="M19" s="476"/>
      <c r="N19" s="476"/>
      <c r="O19" s="476"/>
    </row>
    <row r="20" spans="1:15" ht="12.75" customHeight="1" x14ac:dyDescent="0.2">
      <c r="A20" s="739"/>
      <c r="B20" s="301">
        <v>53201010100000</v>
      </c>
      <c r="C20" s="307" t="s">
        <v>182</v>
      </c>
      <c r="D20" s="210">
        <v>0</v>
      </c>
      <c r="E20" s="212">
        <v>0</v>
      </c>
      <c r="F20" s="211">
        <v>0</v>
      </c>
      <c r="G20" s="304">
        <f t="shared" si="0"/>
        <v>0</v>
      </c>
      <c r="H20" s="305">
        <f t="shared" si="1"/>
        <v>0</v>
      </c>
      <c r="I20" s="295"/>
      <c r="J20" s="295"/>
      <c r="L20" s="472" t="s">
        <v>16</v>
      </c>
      <c r="M20" s="473"/>
      <c r="N20" s="474"/>
      <c r="O20" s="474"/>
    </row>
    <row r="21" spans="1:15" ht="12.75" customHeight="1" x14ac:dyDescent="0.2">
      <c r="A21" s="739"/>
      <c r="B21" s="301">
        <v>53201010100000</v>
      </c>
      <c r="C21" s="307" t="s">
        <v>183</v>
      </c>
      <c r="D21" s="210">
        <v>0</v>
      </c>
      <c r="E21" s="212">
        <v>0</v>
      </c>
      <c r="F21" s="211">
        <v>0</v>
      </c>
      <c r="G21" s="304">
        <f t="shared" si="0"/>
        <v>0</v>
      </c>
      <c r="H21" s="305">
        <f t="shared" si="1"/>
        <v>0</v>
      </c>
      <c r="I21" s="295"/>
      <c r="J21" s="295"/>
      <c r="L21" s="330" t="s">
        <v>184</v>
      </c>
      <c r="M21" s="378">
        <v>0</v>
      </c>
      <c r="N21" s="329">
        <f t="shared" ref="N21:N68" si="2">M21*0.7</f>
        <v>0</v>
      </c>
      <c r="O21" s="329">
        <f t="shared" ref="O21:O68" si="3">M21*0.3</f>
        <v>0</v>
      </c>
    </row>
    <row r="22" spans="1:15" ht="12.75" customHeight="1" x14ac:dyDescent="0.2">
      <c r="A22" s="739"/>
      <c r="B22" s="301">
        <v>53202010100000</v>
      </c>
      <c r="C22" s="302" t="s">
        <v>184</v>
      </c>
      <c r="D22" s="367">
        <f>N21</f>
        <v>0</v>
      </c>
      <c r="E22" s="367">
        <v>0</v>
      </c>
      <c r="F22" s="368">
        <v>0</v>
      </c>
      <c r="G22" s="304">
        <f t="shared" si="0"/>
        <v>0</v>
      </c>
      <c r="H22" s="305">
        <f t="shared" si="1"/>
        <v>0</v>
      </c>
      <c r="I22" s="295"/>
      <c r="J22" s="295"/>
      <c r="L22" s="302" t="s">
        <v>19</v>
      </c>
      <c r="M22" s="379">
        <v>0</v>
      </c>
      <c r="N22" s="329">
        <f t="shared" si="2"/>
        <v>0</v>
      </c>
      <c r="O22" s="329">
        <f t="shared" si="3"/>
        <v>0</v>
      </c>
    </row>
    <row r="23" spans="1:15" ht="12.75" customHeight="1" x14ac:dyDescent="0.2">
      <c r="A23" s="739"/>
      <c r="B23" s="301">
        <v>53203010100000</v>
      </c>
      <c r="C23" s="302" t="s">
        <v>19</v>
      </c>
      <c r="D23" s="304">
        <f>N22</f>
        <v>0</v>
      </c>
      <c r="E23" s="304">
        <v>0</v>
      </c>
      <c r="F23" s="368">
        <v>0</v>
      </c>
      <c r="G23" s="304">
        <f t="shared" si="0"/>
        <v>0</v>
      </c>
      <c r="H23" s="305">
        <f>D23+G23</f>
        <v>0</v>
      </c>
      <c r="I23" s="295"/>
      <c r="J23" s="295"/>
      <c r="L23" s="302" t="s">
        <v>185</v>
      </c>
      <c r="M23" s="379">
        <v>0</v>
      </c>
      <c r="N23" s="329">
        <f t="shared" si="2"/>
        <v>0</v>
      </c>
      <c r="O23" s="329">
        <f t="shared" si="3"/>
        <v>0</v>
      </c>
    </row>
    <row r="24" spans="1:15" ht="12.75" customHeight="1" x14ac:dyDescent="0.2">
      <c r="A24" s="739"/>
      <c r="B24" s="301">
        <v>53203030000000</v>
      </c>
      <c r="C24" s="302" t="s">
        <v>185</v>
      </c>
      <c r="D24" s="304">
        <f>N23</f>
        <v>0</v>
      </c>
      <c r="E24" s="304">
        <v>0</v>
      </c>
      <c r="F24" s="368">
        <v>0</v>
      </c>
      <c r="G24" s="304">
        <f t="shared" si="0"/>
        <v>0</v>
      </c>
      <c r="H24" s="305">
        <f t="shared" si="1"/>
        <v>0</v>
      </c>
      <c r="I24" s="295"/>
      <c r="J24" s="295"/>
      <c r="L24" s="302" t="s">
        <v>219</v>
      </c>
      <c r="M24" s="379">
        <v>0</v>
      </c>
      <c r="N24" s="329">
        <f t="shared" si="2"/>
        <v>0</v>
      </c>
      <c r="O24" s="329">
        <f t="shared" si="3"/>
        <v>0</v>
      </c>
    </row>
    <row r="25" spans="1:15" ht="12.75" customHeight="1" x14ac:dyDescent="0.2">
      <c r="A25" s="739"/>
      <c r="B25" s="301">
        <v>53204030000000</v>
      </c>
      <c r="C25" s="302" t="s">
        <v>219</v>
      </c>
      <c r="D25" s="304">
        <f>N24</f>
        <v>0</v>
      </c>
      <c r="E25" s="304">
        <v>0</v>
      </c>
      <c r="F25" s="368">
        <v>0</v>
      </c>
      <c r="G25" s="304">
        <f t="shared" si="0"/>
        <v>0</v>
      </c>
      <c r="H25" s="305">
        <f>D25+G25</f>
        <v>0</v>
      </c>
      <c r="I25" s="295"/>
      <c r="J25" s="295"/>
      <c r="L25" s="302" t="s">
        <v>22</v>
      </c>
      <c r="M25" s="379">
        <v>0</v>
      </c>
      <c r="N25" s="329">
        <f t="shared" si="2"/>
        <v>0</v>
      </c>
      <c r="O25" s="329">
        <f t="shared" si="3"/>
        <v>0</v>
      </c>
    </row>
    <row r="26" spans="1:15" ht="12.75" customHeight="1" x14ac:dyDescent="0.2">
      <c r="A26" s="739"/>
      <c r="B26" s="301">
        <v>53204100100001</v>
      </c>
      <c r="C26" s="302" t="s">
        <v>22</v>
      </c>
      <c r="D26" s="304">
        <f t="shared" ref="D26:D33" si="4">N25</f>
        <v>0</v>
      </c>
      <c r="E26" s="304">
        <v>0</v>
      </c>
      <c r="F26" s="368">
        <v>0</v>
      </c>
      <c r="G26" s="304">
        <f t="shared" si="0"/>
        <v>0</v>
      </c>
      <c r="H26" s="305">
        <f t="shared" si="1"/>
        <v>0</v>
      </c>
      <c r="I26" s="295"/>
      <c r="J26" s="295"/>
      <c r="L26" s="302" t="s">
        <v>187</v>
      </c>
      <c r="M26" s="379">
        <v>0</v>
      </c>
      <c r="N26" s="329">
        <f t="shared" si="2"/>
        <v>0</v>
      </c>
      <c r="O26" s="329">
        <f t="shared" si="3"/>
        <v>0</v>
      </c>
    </row>
    <row r="27" spans="1:15" ht="12.75" customHeight="1" x14ac:dyDescent="0.2">
      <c r="A27" s="739"/>
      <c r="B27" s="301">
        <v>53204130100000</v>
      </c>
      <c r="C27" s="302" t="s">
        <v>187</v>
      </c>
      <c r="D27" s="304">
        <f t="shared" si="4"/>
        <v>0</v>
      </c>
      <c r="E27" s="304">
        <v>0</v>
      </c>
      <c r="F27" s="368">
        <v>0</v>
      </c>
      <c r="G27" s="304">
        <f t="shared" si="0"/>
        <v>0</v>
      </c>
      <c r="H27" s="305">
        <f t="shared" si="1"/>
        <v>0</v>
      </c>
      <c r="I27" s="295"/>
      <c r="J27" s="295"/>
      <c r="L27" s="302" t="s">
        <v>24</v>
      </c>
      <c r="M27" s="379">
        <v>0</v>
      </c>
      <c r="N27" s="329">
        <f t="shared" si="2"/>
        <v>0</v>
      </c>
      <c r="O27" s="329">
        <f t="shared" si="3"/>
        <v>0</v>
      </c>
    </row>
    <row r="28" spans="1:15" ht="12.75" customHeight="1" x14ac:dyDescent="0.2">
      <c r="A28" s="739"/>
      <c r="B28" s="301">
        <v>53205010100000</v>
      </c>
      <c r="C28" s="302" t="s">
        <v>24</v>
      </c>
      <c r="D28" s="304">
        <f t="shared" si="4"/>
        <v>0</v>
      </c>
      <c r="E28" s="304">
        <v>0</v>
      </c>
      <c r="F28" s="368">
        <v>0</v>
      </c>
      <c r="G28" s="304">
        <f t="shared" si="0"/>
        <v>0</v>
      </c>
      <c r="H28" s="305">
        <f t="shared" si="1"/>
        <v>0</v>
      </c>
      <c r="I28" s="295"/>
      <c r="J28" s="295"/>
      <c r="L28" s="302" t="s">
        <v>25</v>
      </c>
      <c r="M28" s="379">
        <v>0</v>
      </c>
      <c r="N28" s="329">
        <f t="shared" si="2"/>
        <v>0</v>
      </c>
      <c r="O28" s="329">
        <f t="shared" si="3"/>
        <v>0</v>
      </c>
    </row>
    <row r="29" spans="1:15" ht="12.75" customHeight="1" x14ac:dyDescent="0.2">
      <c r="A29" s="739"/>
      <c r="B29" s="301">
        <v>53205020100000</v>
      </c>
      <c r="C29" s="302" t="s">
        <v>25</v>
      </c>
      <c r="D29" s="304">
        <f t="shared" si="4"/>
        <v>0</v>
      </c>
      <c r="E29" s="304">
        <v>0</v>
      </c>
      <c r="F29" s="368">
        <v>0</v>
      </c>
      <c r="G29" s="304">
        <f t="shared" si="0"/>
        <v>0</v>
      </c>
      <c r="H29" s="305">
        <f t="shared" si="1"/>
        <v>0</v>
      </c>
      <c r="I29" s="295"/>
      <c r="J29" s="295"/>
      <c r="L29" s="302" t="s">
        <v>26</v>
      </c>
      <c r="M29" s="379">
        <v>0</v>
      </c>
      <c r="N29" s="329">
        <f t="shared" si="2"/>
        <v>0</v>
      </c>
      <c r="O29" s="329">
        <f t="shared" si="3"/>
        <v>0</v>
      </c>
    </row>
    <row r="30" spans="1:15" ht="12.75" customHeight="1" x14ac:dyDescent="0.2">
      <c r="A30" s="739"/>
      <c r="B30" s="301">
        <v>53205030100000</v>
      </c>
      <c r="C30" s="302" t="s">
        <v>26</v>
      </c>
      <c r="D30" s="304">
        <f t="shared" si="4"/>
        <v>0</v>
      </c>
      <c r="E30" s="304">
        <v>0</v>
      </c>
      <c r="F30" s="368">
        <v>0</v>
      </c>
      <c r="G30" s="304">
        <f t="shared" si="0"/>
        <v>0</v>
      </c>
      <c r="H30" s="305">
        <f t="shared" si="1"/>
        <v>0</v>
      </c>
      <c r="I30" s="295"/>
      <c r="J30" s="295"/>
      <c r="L30" s="302" t="s">
        <v>27</v>
      </c>
      <c r="M30" s="379">
        <v>0</v>
      </c>
      <c r="N30" s="329">
        <f t="shared" si="2"/>
        <v>0</v>
      </c>
      <c r="O30" s="329">
        <f t="shared" si="3"/>
        <v>0</v>
      </c>
    </row>
    <row r="31" spans="1:15" ht="12.75" customHeight="1" x14ac:dyDescent="0.2">
      <c r="A31" s="739"/>
      <c r="B31" s="301">
        <v>53205050100000</v>
      </c>
      <c r="C31" s="302" t="s">
        <v>27</v>
      </c>
      <c r="D31" s="304">
        <f t="shared" si="4"/>
        <v>0</v>
      </c>
      <c r="E31" s="304">
        <v>0</v>
      </c>
      <c r="F31" s="368">
        <v>0</v>
      </c>
      <c r="G31" s="304">
        <f t="shared" si="0"/>
        <v>0</v>
      </c>
      <c r="H31" s="305">
        <f t="shared" si="1"/>
        <v>0</v>
      </c>
      <c r="I31" s="295"/>
      <c r="J31" s="295"/>
      <c r="L31" s="302" t="s">
        <v>29</v>
      </c>
      <c r="M31" s="379">
        <v>0</v>
      </c>
      <c r="N31" s="329">
        <f t="shared" si="2"/>
        <v>0</v>
      </c>
      <c r="O31" s="329">
        <f t="shared" si="3"/>
        <v>0</v>
      </c>
    </row>
    <row r="32" spans="1:15" ht="12.75" customHeight="1" x14ac:dyDescent="0.2">
      <c r="A32" s="739"/>
      <c r="B32" s="301">
        <v>53205070100000</v>
      </c>
      <c r="C32" s="302" t="s">
        <v>29</v>
      </c>
      <c r="D32" s="304">
        <f t="shared" si="4"/>
        <v>0</v>
      </c>
      <c r="E32" s="304">
        <v>0</v>
      </c>
      <c r="F32" s="368">
        <v>0</v>
      </c>
      <c r="G32" s="304">
        <f t="shared" si="0"/>
        <v>0</v>
      </c>
      <c r="H32" s="305">
        <f t="shared" si="1"/>
        <v>0</v>
      </c>
      <c r="I32" s="295"/>
      <c r="J32" s="295"/>
      <c r="L32" s="302" t="s">
        <v>30</v>
      </c>
      <c r="M32" s="379">
        <v>0</v>
      </c>
      <c r="N32" s="329">
        <f t="shared" si="2"/>
        <v>0</v>
      </c>
      <c r="O32" s="329">
        <f t="shared" si="3"/>
        <v>0</v>
      </c>
    </row>
    <row r="33" spans="1:15" ht="12.75" customHeight="1" x14ac:dyDescent="0.2">
      <c r="A33" s="739"/>
      <c r="B33" s="301">
        <v>53208010100000</v>
      </c>
      <c r="C33" s="302" t="s">
        <v>30</v>
      </c>
      <c r="D33" s="304">
        <f t="shared" si="4"/>
        <v>0</v>
      </c>
      <c r="E33" s="304">
        <v>0</v>
      </c>
      <c r="F33" s="368">
        <v>0</v>
      </c>
      <c r="G33" s="304">
        <f t="shared" si="0"/>
        <v>0</v>
      </c>
      <c r="H33" s="305">
        <f t="shared" si="1"/>
        <v>0</v>
      </c>
      <c r="I33" s="295"/>
      <c r="J33" s="295"/>
      <c r="L33" s="302" t="s">
        <v>31</v>
      </c>
      <c r="M33" s="380">
        <v>0</v>
      </c>
      <c r="N33" s="329">
        <f t="shared" si="2"/>
        <v>0</v>
      </c>
      <c r="O33" s="329">
        <f t="shared" si="3"/>
        <v>0</v>
      </c>
    </row>
    <row r="34" spans="1:15" ht="12.75" customHeight="1" x14ac:dyDescent="0.2">
      <c r="A34" s="739"/>
      <c r="B34" s="301">
        <v>53208070100001</v>
      </c>
      <c r="C34" s="302" t="s">
        <v>31</v>
      </c>
      <c r="D34" s="304">
        <f>N33</f>
        <v>0</v>
      </c>
      <c r="E34" s="304">
        <v>0</v>
      </c>
      <c r="F34" s="368">
        <v>0</v>
      </c>
      <c r="G34" s="304">
        <f t="shared" si="0"/>
        <v>0</v>
      </c>
      <c r="H34" s="305">
        <f t="shared" si="1"/>
        <v>0</v>
      </c>
      <c r="I34" s="295"/>
      <c r="J34" s="295"/>
      <c r="L34" s="302" t="s">
        <v>188</v>
      </c>
      <c r="M34" s="379">
        <v>0</v>
      </c>
      <c r="N34" s="329">
        <f t="shared" si="2"/>
        <v>0</v>
      </c>
      <c r="O34" s="329">
        <f t="shared" si="3"/>
        <v>0</v>
      </c>
    </row>
    <row r="35" spans="1:15" ht="12.75" customHeight="1" x14ac:dyDescent="0.2">
      <c r="A35" s="739"/>
      <c r="B35" s="301">
        <v>53208100100001</v>
      </c>
      <c r="C35" s="302" t="s">
        <v>188</v>
      </c>
      <c r="D35" s="304">
        <f>N34</f>
        <v>0</v>
      </c>
      <c r="E35" s="304">
        <v>0</v>
      </c>
      <c r="F35" s="368">
        <v>0</v>
      </c>
      <c r="G35" s="304">
        <f t="shared" si="0"/>
        <v>0</v>
      </c>
      <c r="H35" s="305">
        <f t="shared" si="1"/>
        <v>0</v>
      </c>
      <c r="I35" s="295"/>
      <c r="J35" s="295"/>
      <c r="L35" s="302" t="s">
        <v>32</v>
      </c>
      <c r="M35" s="379">
        <v>0</v>
      </c>
      <c r="N35" s="329">
        <f t="shared" si="2"/>
        <v>0</v>
      </c>
      <c r="O35" s="329">
        <f t="shared" si="3"/>
        <v>0</v>
      </c>
    </row>
    <row r="36" spans="1:15" ht="12.75" customHeight="1" x14ac:dyDescent="0.2">
      <c r="A36" s="739"/>
      <c r="B36" s="301">
        <v>53211030000000</v>
      </c>
      <c r="C36" s="302" t="s">
        <v>32</v>
      </c>
      <c r="D36" s="304">
        <f t="shared" ref="D36:D37" si="5">N35</f>
        <v>0</v>
      </c>
      <c r="E36" s="304">
        <v>0</v>
      </c>
      <c r="F36" s="368">
        <v>0</v>
      </c>
      <c r="G36" s="304">
        <f t="shared" si="0"/>
        <v>0</v>
      </c>
      <c r="H36" s="305">
        <f t="shared" si="1"/>
        <v>0</v>
      </c>
      <c r="I36" s="295"/>
      <c r="J36" s="295"/>
      <c r="L36" s="330" t="s">
        <v>189</v>
      </c>
      <c r="M36" s="379">
        <v>0</v>
      </c>
      <c r="N36" s="329">
        <f t="shared" si="2"/>
        <v>0</v>
      </c>
      <c r="O36" s="329">
        <f t="shared" si="3"/>
        <v>0</v>
      </c>
    </row>
    <row r="37" spans="1:15" ht="12.75" customHeight="1" x14ac:dyDescent="0.2">
      <c r="A37" s="739"/>
      <c r="B37" s="301">
        <v>53212020100000</v>
      </c>
      <c r="C37" s="302" t="s">
        <v>189</v>
      </c>
      <c r="D37" s="304">
        <f t="shared" si="5"/>
        <v>0</v>
      </c>
      <c r="E37" s="304">
        <v>0</v>
      </c>
      <c r="F37" s="368">
        <v>0</v>
      </c>
      <c r="G37" s="304">
        <f t="shared" si="0"/>
        <v>0</v>
      </c>
      <c r="H37" s="305">
        <f t="shared" si="1"/>
        <v>0</v>
      </c>
      <c r="I37" s="295"/>
      <c r="J37" s="295"/>
      <c r="L37" s="302" t="s">
        <v>190</v>
      </c>
      <c r="M37" s="381">
        <v>0</v>
      </c>
      <c r="N37" s="329">
        <f t="shared" si="2"/>
        <v>0</v>
      </c>
      <c r="O37" s="329">
        <f t="shared" si="3"/>
        <v>0</v>
      </c>
    </row>
    <row r="38" spans="1:15" ht="12.75" customHeight="1" x14ac:dyDescent="0.2">
      <c r="A38" s="739"/>
      <c r="B38" s="301">
        <v>53214020000000</v>
      </c>
      <c r="C38" s="302" t="s">
        <v>190</v>
      </c>
      <c r="D38" s="304">
        <f>N37</f>
        <v>0</v>
      </c>
      <c r="E38" s="304">
        <v>0</v>
      </c>
      <c r="F38" s="368">
        <v>0</v>
      </c>
      <c r="G38" s="304">
        <f t="shared" si="0"/>
        <v>0</v>
      </c>
      <c r="H38" s="305">
        <f t="shared" si="1"/>
        <v>0</v>
      </c>
      <c r="I38" s="295"/>
      <c r="J38" s="295"/>
      <c r="L38" s="291" t="s">
        <v>34</v>
      </c>
      <c r="M38" s="382"/>
      <c r="N38" s="375"/>
      <c r="O38" s="375"/>
    </row>
    <row r="39" spans="1:15" ht="15.75" customHeight="1" x14ac:dyDescent="0.2">
      <c r="A39" s="739"/>
      <c r="B39" s="324"/>
      <c r="C39" s="291" t="s">
        <v>34</v>
      </c>
      <c r="D39" s="308">
        <f>SUM(D40,D45,D47,D56,D65,D73)</f>
        <v>0</v>
      </c>
      <c r="E39" s="385"/>
      <c r="F39" s="385"/>
      <c r="G39" s="292"/>
      <c r="H39" s="308">
        <f>SUM(H40,H45,H47,H56,H65,H73)</f>
        <v>0</v>
      </c>
      <c r="I39" s="295"/>
      <c r="J39" s="295"/>
      <c r="L39" s="297" t="s">
        <v>35</v>
      </c>
      <c r="M39" s="377"/>
      <c r="N39" s="374"/>
      <c r="O39" s="374"/>
    </row>
    <row r="40" spans="1:15" ht="12.75" customHeight="1" x14ac:dyDescent="0.2">
      <c r="A40" s="739"/>
      <c r="B40" s="296"/>
      <c r="C40" s="297" t="s">
        <v>35</v>
      </c>
      <c r="D40" s="298">
        <f>SUM(D41:D44)</f>
        <v>0</v>
      </c>
      <c r="E40" s="384"/>
      <c r="F40" s="384"/>
      <c r="G40" s="298">
        <f>SUM(G41:G44)</f>
        <v>0</v>
      </c>
      <c r="H40" s="298">
        <f>SUM(H41:H44)</f>
        <v>0</v>
      </c>
      <c r="I40" s="295"/>
      <c r="J40" s="295"/>
      <c r="L40" s="302" t="s">
        <v>41</v>
      </c>
      <c r="M40" s="379">
        <v>0</v>
      </c>
      <c r="N40" s="329">
        <f t="shared" si="2"/>
        <v>0</v>
      </c>
      <c r="O40" s="329">
        <f t="shared" si="3"/>
        <v>0</v>
      </c>
    </row>
    <row r="41" spans="1:15" ht="12.75" customHeight="1" x14ac:dyDescent="0.2">
      <c r="A41" s="739"/>
      <c r="B41" s="301">
        <v>53202020100000</v>
      </c>
      <c r="C41" s="302" t="s">
        <v>191</v>
      </c>
      <c r="D41" s="210">
        <v>0</v>
      </c>
      <c r="E41" s="212">
        <v>0</v>
      </c>
      <c r="F41" s="366">
        <v>0</v>
      </c>
      <c r="G41" s="304">
        <f>E41*F41</f>
        <v>0</v>
      </c>
      <c r="H41" s="305">
        <f t="shared" ref="H41:H74" si="6">D41+G41</f>
        <v>0</v>
      </c>
      <c r="I41" s="295"/>
      <c r="J41" s="295"/>
      <c r="L41" s="330" t="s">
        <v>193</v>
      </c>
      <c r="M41" s="379">
        <v>0</v>
      </c>
      <c r="N41" s="329">
        <f t="shared" si="2"/>
        <v>0</v>
      </c>
      <c r="O41" s="329">
        <f t="shared" si="3"/>
        <v>0</v>
      </c>
    </row>
    <row r="42" spans="1:15" ht="12.75" customHeight="1" x14ac:dyDescent="0.2">
      <c r="A42" s="739"/>
      <c r="B42" s="301">
        <v>53202030000000</v>
      </c>
      <c r="C42" s="302" t="s">
        <v>242</v>
      </c>
      <c r="D42" s="210">
        <v>0</v>
      </c>
      <c r="E42" s="212">
        <v>0</v>
      </c>
      <c r="F42" s="366">
        <v>0</v>
      </c>
      <c r="G42" s="304">
        <f t="shared" ref="G42:G74" si="7">E42*F42</f>
        <v>0</v>
      </c>
      <c r="H42" s="305">
        <f t="shared" si="6"/>
        <v>0</v>
      </c>
      <c r="I42" s="295"/>
      <c r="J42" s="295"/>
      <c r="L42" s="297" t="s">
        <v>42</v>
      </c>
      <c r="M42" s="377"/>
      <c r="N42" s="374"/>
      <c r="O42" s="374"/>
    </row>
    <row r="43" spans="1:15" ht="12.75" customHeight="1" x14ac:dyDescent="0.2">
      <c r="A43" s="739"/>
      <c r="B43" s="301">
        <v>53211020000000</v>
      </c>
      <c r="C43" s="302" t="s">
        <v>41</v>
      </c>
      <c r="D43" s="370">
        <f>N40</f>
        <v>0</v>
      </c>
      <c r="E43" s="370">
        <v>0</v>
      </c>
      <c r="F43" s="371">
        <v>0</v>
      </c>
      <c r="G43" s="304">
        <f t="shared" si="7"/>
        <v>0</v>
      </c>
      <c r="H43" s="305">
        <f t="shared" si="6"/>
        <v>0</v>
      </c>
      <c r="I43" s="295"/>
      <c r="J43" s="295"/>
      <c r="L43" s="302" t="s">
        <v>44</v>
      </c>
      <c r="M43" s="379">
        <v>0</v>
      </c>
      <c r="N43" s="329">
        <f t="shared" si="2"/>
        <v>0</v>
      </c>
      <c r="O43" s="329">
        <f t="shared" si="3"/>
        <v>0</v>
      </c>
    </row>
    <row r="44" spans="1:15" ht="12.75" customHeight="1" x14ac:dyDescent="0.2">
      <c r="A44" s="739"/>
      <c r="B44" s="301">
        <v>53101040600000</v>
      </c>
      <c r="C44" s="302" t="s">
        <v>193</v>
      </c>
      <c r="D44" s="370">
        <f>N41</f>
        <v>0</v>
      </c>
      <c r="E44" s="370">
        <v>0</v>
      </c>
      <c r="F44" s="371">
        <v>0</v>
      </c>
      <c r="G44" s="304">
        <f t="shared" si="7"/>
        <v>0</v>
      </c>
      <c r="H44" s="305">
        <f t="shared" si="6"/>
        <v>0</v>
      </c>
      <c r="I44" s="295"/>
      <c r="J44" s="295"/>
      <c r="L44" s="297" t="s">
        <v>45</v>
      </c>
      <c r="M44" s="383"/>
      <c r="N44" s="470"/>
      <c r="O44" s="470"/>
    </row>
    <row r="45" spans="1:15" ht="12.75" customHeight="1" x14ac:dyDescent="0.2">
      <c r="A45" s="739"/>
      <c r="B45" s="296"/>
      <c r="C45" s="297" t="s">
        <v>42</v>
      </c>
      <c r="D45" s="298">
        <f>SUM(D46:D46)</f>
        <v>0</v>
      </c>
      <c r="E45" s="384"/>
      <c r="F45" s="384"/>
      <c r="G45" s="309">
        <f>SUM(G46:G46)</f>
        <v>0</v>
      </c>
      <c r="H45" s="310">
        <f>SUM(H46:H46)</f>
        <v>0</v>
      </c>
      <c r="I45" s="295"/>
      <c r="J45" s="295"/>
      <c r="L45" s="302" t="s">
        <v>47</v>
      </c>
      <c r="M45" s="379">
        <v>0</v>
      </c>
      <c r="N45" s="329">
        <f t="shared" si="2"/>
        <v>0</v>
      </c>
      <c r="O45" s="329">
        <f t="shared" si="3"/>
        <v>0</v>
      </c>
    </row>
    <row r="46" spans="1:15" ht="12.75" customHeight="1" x14ac:dyDescent="0.2">
      <c r="A46" s="739"/>
      <c r="B46" s="311">
        <v>53205990000000</v>
      </c>
      <c r="C46" s="302" t="s">
        <v>44</v>
      </c>
      <c r="D46" s="370">
        <f>N43</f>
        <v>0</v>
      </c>
      <c r="E46" s="370">
        <v>0</v>
      </c>
      <c r="F46" s="371">
        <v>0</v>
      </c>
      <c r="G46" s="304">
        <f t="shared" si="7"/>
        <v>0</v>
      </c>
      <c r="H46" s="305">
        <f t="shared" si="6"/>
        <v>0</v>
      </c>
      <c r="I46" s="295"/>
      <c r="J46" s="295"/>
      <c r="L46" s="302" t="s">
        <v>220</v>
      </c>
      <c r="M46" s="379">
        <v>0</v>
      </c>
      <c r="N46" s="329">
        <f t="shared" si="2"/>
        <v>0</v>
      </c>
      <c r="O46" s="329">
        <f t="shared" si="3"/>
        <v>0</v>
      </c>
    </row>
    <row r="47" spans="1:15" ht="12.75" customHeight="1" x14ac:dyDescent="0.2">
      <c r="A47" s="739"/>
      <c r="B47" s="296"/>
      <c r="C47" s="297" t="s">
        <v>45</v>
      </c>
      <c r="D47" s="298">
        <f>SUM(D48:D55)</f>
        <v>0</v>
      </c>
      <c r="E47" s="384"/>
      <c r="F47" s="384"/>
      <c r="G47" s="298">
        <f>SUM(G48:G55)</f>
        <v>0</v>
      </c>
      <c r="H47" s="300">
        <f>SUM(H48:H55)</f>
        <v>0</v>
      </c>
      <c r="I47" s="295"/>
      <c r="J47" s="295"/>
      <c r="L47" s="302" t="s">
        <v>49</v>
      </c>
      <c r="M47" s="379">
        <v>0</v>
      </c>
      <c r="N47" s="329">
        <f t="shared" si="2"/>
        <v>0</v>
      </c>
      <c r="O47" s="329">
        <f t="shared" si="3"/>
        <v>0</v>
      </c>
    </row>
    <row r="48" spans="1:15" ht="12.75" customHeight="1" x14ac:dyDescent="0.2">
      <c r="A48" s="739"/>
      <c r="B48" s="301">
        <v>53204010000000</v>
      </c>
      <c r="C48" s="302" t="s">
        <v>47</v>
      </c>
      <c r="D48" s="370">
        <f t="shared" ref="D48:D52" si="8">N45</f>
        <v>0</v>
      </c>
      <c r="E48" s="370">
        <v>0</v>
      </c>
      <c r="F48" s="372">
        <v>0</v>
      </c>
      <c r="G48" s="370">
        <f t="shared" si="7"/>
        <v>0</v>
      </c>
      <c r="H48" s="305">
        <f t="shared" si="6"/>
        <v>0</v>
      </c>
      <c r="I48" s="295"/>
      <c r="J48" s="295"/>
      <c r="L48" s="302" t="s">
        <v>50</v>
      </c>
      <c r="M48" s="379">
        <v>0</v>
      </c>
      <c r="N48" s="329">
        <f t="shared" si="2"/>
        <v>0</v>
      </c>
      <c r="O48" s="329">
        <f t="shared" si="3"/>
        <v>0</v>
      </c>
    </row>
    <row r="49" spans="1:15" ht="12.75" customHeight="1" x14ac:dyDescent="0.2">
      <c r="A49" s="739"/>
      <c r="B49" s="311">
        <v>53204040200000</v>
      </c>
      <c r="C49" s="302" t="s">
        <v>220</v>
      </c>
      <c r="D49" s="370">
        <f t="shared" si="8"/>
        <v>0</v>
      </c>
      <c r="E49" s="370">
        <v>0</v>
      </c>
      <c r="F49" s="372">
        <v>0</v>
      </c>
      <c r="G49" s="370">
        <f t="shared" si="7"/>
        <v>0</v>
      </c>
      <c r="H49" s="305">
        <f t="shared" si="6"/>
        <v>0</v>
      </c>
      <c r="I49" s="295"/>
      <c r="J49" s="295"/>
      <c r="L49" s="302" t="s">
        <v>51</v>
      </c>
      <c r="M49" s="379">
        <v>0</v>
      </c>
      <c r="N49" s="329">
        <f t="shared" si="2"/>
        <v>0</v>
      </c>
      <c r="O49" s="329">
        <f t="shared" si="3"/>
        <v>0</v>
      </c>
    </row>
    <row r="50" spans="1:15" ht="12.75" customHeight="1" x14ac:dyDescent="0.2">
      <c r="A50" s="739"/>
      <c r="B50" s="301">
        <v>53204060000000</v>
      </c>
      <c r="C50" s="302" t="s">
        <v>49</v>
      </c>
      <c r="D50" s="370">
        <f t="shared" si="8"/>
        <v>0</v>
      </c>
      <c r="E50" s="370">
        <v>0</v>
      </c>
      <c r="F50" s="372">
        <v>0</v>
      </c>
      <c r="G50" s="370">
        <f t="shared" si="7"/>
        <v>0</v>
      </c>
      <c r="H50" s="305">
        <f t="shared" si="6"/>
        <v>0</v>
      </c>
      <c r="I50" s="295"/>
      <c r="J50" s="295"/>
      <c r="L50" s="302" t="s">
        <v>52</v>
      </c>
      <c r="M50" s="381">
        <v>0</v>
      </c>
      <c r="N50" s="329">
        <f t="shared" si="2"/>
        <v>0</v>
      </c>
      <c r="O50" s="329">
        <f t="shared" si="3"/>
        <v>0</v>
      </c>
    </row>
    <row r="51" spans="1:15" ht="12.75" customHeight="1" x14ac:dyDescent="0.2">
      <c r="A51" s="739"/>
      <c r="B51" s="301">
        <v>53204070000000</v>
      </c>
      <c r="C51" s="302" t="s">
        <v>50</v>
      </c>
      <c r="D51" s="370">
        <f t="shared" si="8"/>
        <v>0</v>
      </c>
      <c r="E51" s="370">
        <v>0</v>
      </c>
      <c r="F51" s="372">
        <v>0</v>
      </c>
      <c r="G51" s="370">
        <f t="shared" si="7"/>
        <v>0</v>
      </c>
      <c r="H51" s="305">
        <f t="shared" si="6"/>
        <v>0</v>
      </c>
      <c r="I51" s="295"/>
      <c r="J51" s="295"/>
      <c r="L51" s="330" t="s">
        <v>194</v>
      </c>
      <c r="M51" s="381">
        <v>0</v>
      </c>
      <c r="N51" s="329">
        <f t="shared" si="2"/>
        <v>0</v>
      </c>
      <c r="O51" s="329">
        <f t="shared" si="3"/>
        <v>0</v>
      </c>
    </row>
    <row r="52" spans="1:15" ht="12.75" customHeight="1" x14ac:dyDescent="0.2">
      <c r="A52" s="739"/>
      <c r="B52" s="301">
        <v>53204080000000</v>
      </c>
      <c r="C52" s="302" t="s">
        <v>51</v>
      </c>
      <c r="D52" s="370">
        <f t="shared" si="8"/>
        <v>0</v>
      </c>
      <c r="E52" s="370">
        <v>0</v>
      </c>
      <c r="F52" s="372">
        <v>0</v>
      </c>
      <c r="G52" s="370">
        <f t="shared" si="7"/>
        <v>0</v>
      </c>
      <c r="H52" s="305">
        <f t="shared" si="6"/>
        <v>0</v>
      </c>
      <c r="I52" s="295"/>
      <c r="J52" s="295"/>
      <c r="L52" s="302" t="s">
        <v>186</v>
      </c>
      <c r="M52" s="379">
        <v>0</v>
      </c>
      <c r="N52" s="329">
        <f t="shared" si="2"/>
        <v>0</v>
      </c>
      <c r="O52" s="329">
        <f t="shared" si="3"/>
        <v>0</v>
      </c>
    </row>
    <row r="53" spans="1:15" ht="12.75" customHeight="1" x14ac:dyDescent="0.2">
      <c r="A53" s="739"/>
      <c r="B53" s="301">
        <v>53214010000000</v>
      </c>
      <c r="C53" s="302" t="s">
        <v>52</v>
      </c>
      <c r="D53" s="373">
        <f>N50</f>
        <v>0</v>
      </c>
      <c r="E53" s="373">
        <v>0</v>
      </c>
      <c r="F53" s="372">
        <v>0</v>
      </c>
      <c r="G53" s="370">
        <f t="shared" si="7"/>
        <v>0</v>
      </c>
      <c r="H53" s="305">
        <f t="shared" si="6"/>
        <v>0</v>
      </c>
      <c r="I53" s="295"/>
      <c r="J53" s="295"/>
      <c r="L53" s="297" t="s">
        <v>55</v>
      </c>
      <c r="M53" s="383"/>
      <c r="N53" s="376"/>
      <c r="O53" s="376"/>
    </row>
    <row r="54" spans="1:15" ht="12.75" customHeight="1" x14ac:dyDescent="0.2">
      <c r="A54" s="739"/>
      <c r="B54" s="301">
        <v>53214040000000</v>
      </c>
      <c r="C54" s="302" t="s">
        <v>194</v>
      </c>
      <c r="D54" s="373">
        <f>N51</f>
        <v>0</v>
      </c>
      <c r="E54" s="373">
        <v>0</v>
      </c>
      <c r="F54" s="372">
        <v>0</v>
      </c>
      <c r="G54" s="370">
        <f t="shared" si="7"/>
        <v>0</v>
      </c>
      <c r="H54" s="305">
        <f t="shared" si="6"/>
        <v>0</v>
      </c>
      <c r="I54" s="295"/>
      <c r="J54" s="295"/>
      <c r="L54" s="302" t="s">
        <v>56</v>
      </c>
      <c r="M54" s="379">
        <v>0</v>
      </c>
      <c r="N54" s="329">
        <f t="shared" si="2"/>
        <v>0</v>
      </c>
      <c r="O54" s="329">
        <f t="shared" si="3"/>
        <v>0</v>
      </c>
    </row>
    <row r="55" spans="1:15" ht="12.75" customHeight="1" x14ac:dyDescent="0.2">
      <c r="A55" s="739"/>
      <c r="B55" s="326">
        <v>53204020100000</v>
      </c>
      <c r="C55" s="302" t="s">
        <v>186</v>
      </c>
      <c r="D55" s="370">
        <f>N52</f>
        <v>0</v>
      </c>
      <c r="E55" s="370">
        <v>0</v>
      </c>
      <c r="F55" s="372">
        <v>0</v>
      </c>
      <c r="G55" s="370">
        <f t="shared" si="7"/>
        <v>0</v>
      </c>
      <c r="H55" s="305">
        <f t="shared" si="6"/>
        <v>0</v>
      </c>
      <c r="I55" s="295"/>
      <c r="J55" s="295"/>
      <c r="L55" s="302" t="s">
        <v>57</v>
      </c>
      <c r="M55" s="379">
        <v>0</v>
      </c>
      <c r="N55" s="329">
        <f t="shared" si="2"/>
        <v>0</v>
      </c>
      <c r="O55" s="329">
        <f t="shared" si="3"/>
        <v>0</v>
      </c>
    </row>
    <row r="56" spans="1:15" ht="12.75" customHeight="1" x14ac:dyDescent="0.2">
      <c r="A56" s="739"/>
      <c r="B56" s="296"/>
      <c r="C56" s="297" t="s">
        <v>55</v>
      </c>
      <c r="D56" s="298">
        <f>SUM(D57:D64)</f>
        <v>0</v>
      </c>
      <c r="E56" s="384"/>
      <c r="F56" s="384"/>
      <c r="G56" s="298">
        <f>SUM(G57:G64)</f>
        <v>0</v>
      </c>
      <c r="H56" s="300">
        <f>SUM(H57:H64)</f>
        <v>0</v>
      </c>
      <c r="I56" s="295"/>
      <c r="J56" s="295"/>
      <c r="L56" s="302" t="s">
        <v>177</v>
      </c>
      <c r="M56" s="379">
        <v>0</v>
      </c>
      <c r="N56" s="329">
        <f t="shared" si="2"/>
        <v>0</v>
      </c>
      <c r="O56" s="329">
        <f t="shared" si="3"/>
        <v>0</v>
      </c>
    </row>
    <row r="57" spans="1:15" ht="12.75" customHeight="1" x14ac:dyDescent="0.2">
      <c r="A57" s="739"/>
      <c r="B57" s="301">
        <v>53207010000000</v>
      </c>
      <c r="C57" s="302" t="s">
        <v>56</v>
      </c>
      <c r="D57" s="370">
        <f>N54</f>
        <v>0</v>
      </c>
      <c r="E57" s="370">
        <v>0</v>
      </c>
      <c r="F57" s="371">
        <v>0</v>
      </c>
      <c r="G57" s="370">
        <f t="shared" si="7"/>
        <v>0</v>
      </c>
      <c r="H57" s="305">
        <f t="shared" si="6"/>
        <v>0</v>
      </c>
      <c r="I57" s="295"/>
      <c r="J57" s="295"/>
      <c r="L57" s="302" t="s">
        <v>195</v>
      </c>
      <c r="M57" s="379">
        <v>0</v>
      </c>
      <c r="N57" s="329">
        <f t="shared" si="2"/>
        <v>0</v>
      </c>
      <c r="O57" s="329">
        <f t="shared" si="3"/>
        <v>0</v>
      </c>
    </row>
    <row r="58" spans="1:15" ht="12.75" customHeight="1" x14ac:dyDescent="0.2">
      <c r="A58" s="739"/>
      <c r="B58" s="301">
        <v>53207020000000</v>
      </c>
      <c r="C58" s="302" t="s">
        <v>57</v>
      </c>
      <c r="D58" s="370">
        <f t="shared" ref="D58:D60" si="9">N55</f>
        <v>0</v>
      </c>
      <c r="E58" s="370">
        <v>0</v>
      </c>
      <c r="F58" s="371">
        <v>0</v>
      </c>
      <c r="G58" s="370">
        <f t="shared" si="7"/>
        <v>0</v>
      </c>
      <c r="H58" s="305">
        <f t="shared" si="6"/>
        <v>0</v>
      </c>
      <c r="I58" s="295"/>
      <c r="J58" s="295"/>
      <c r="L58" s="302" t="s">
        <v>198</v>
      </c>
      <c r="M58" s="379">
        <v>0</v>
      </c>
      <c r="N58" s="329">
        <f t="shared" si="2"/>
        <v>0</v>
      </c>
      <c r="O58" s="329">
        <f t="shared" si="3"/>
        <v>0</v>
      </c>
    </row>
    <row r="59" spans="1:15" ht="12.75" customHeight="1" x14ac:dyDescent="0.2">
      <c r="A59" s="739"/>
      <c r="B59" s="301">
        <v>53208020000000</v>
      </c>
      <c r="C59" s="302" t="s">
        <v>177</v>
      </c>
      <c r="D59" s="370">
        <f t="shared" si="9"/>
        <v>0</v>
      </c>
      <c r="E59" s="370">
        <v>0</v>
      </c>
      <c r="F59" s="371">
        <v>0</v>
      </c>
      <c r="G59" s="370">
        <f t="shared" si="7"/>
        <v>0</v>
      </c>
      <c r="H59" s="305">
        <f t="shared" si="6"/>
        <v>0</v>
      </c>
      <c r="I59" s="295"/>
      <c r="J59" s="295"/>
      <c r="L59" s="302" t="s">
        <v>196</v>
      </c>
      <c r="M59" s="379">
        <v>0</v>
      </c>
      <c r="N59" s="329">
        <f t="shared" si="2"/>
        <v>0</v>
      </c>
      <c r="O59" s="329">
        <f t="shared" si="3"/>
        <v>0</v>
      </c>
    </row>
    <row r="60" spans="1:15" ht="12.75" customHeight="1" x14ac:dyDescent="0.2">
      <c r="A60" s="739"/>
      <c r="B60" s="301">
        <v>53208990000000</v>
      </c>
      <c r="C60" s="302" t="s">
        <v>195</v>
      </c>
      <c r="D60" s="370">
        <f t="shared" si="9"/>
        <v>0</v>
      </c>
      <c r="E60" s="370">
        <v>0</v>
      </c>
      <c r="F60" s="371">
        <v>0</v>
      </c>
      <c r="G60" s="370">
        <f t="shared" si="7"/>
        <v>0</v>
      </c>
      <c r="H60" s="305">
        <f t="shared" si="6"/>
        <v>0</v>
      </c>
      <c r="I60" s="295"/>
      <c r="J60" s="295"/>
      <c r="L60" s="302" t="s">
        <v>64</v>
      </c>
      <c r="M60" s="379">
        <v>0</v>
      </c>
      <c r="N60" s="329">
        <f t="shared" si="2"/>
        <v>0</v>
      </c>
      <c r="O60" s="329">
        <f t="shared" si="3"/>
        <v>0</v>
      </c>
    </row>
    <row r="61" spans="1:15" ht="12.75" customHeight="1" x14ac:dyDescent="0.2">
      <c r="A61" s="739"/>
      <c r="B61" s="326">
        <v>53210020300000</v>
      </c>
      <c r="C61" s="302" t="s">
        <v>197</v>
      </c>
      <c r="D61" s="255">
        <v>0</v>
      </c>
      <c r="E61" s="255">
        <v>7560</v>
      </c>
      <c r="F61" s="692">
        <f>+'B) Reajuste Tarifas y Ocupación'!I25</f>
        <v>0</v>
      </c>
      <c r="G61" s="304">
        <f t="shared" si="7"/>
        <v>0</v>
      </c>
      <c r="H61" s="305">
        <f t="shared" si="6"/>
        <v>0</v>
      </c>
      <c r="I61" s="295"/>
      <c r="J61" s="295"/>
      <c r="L61" s="297" t="s">
        <v>65</v>
      </c>
      <c r="M61" s="471"/>
      <c r="N61" s="470"/>
      <c r="O61" s="470"/>
    </row>
    <row r="62" spans="1:15" ht="12.75" customHeight="1" x14ac:dyDescent="0.2">
      <c r="A62" s="739"/>
      <c r="B62" s="301">
        <v>53208990000000</v>
      </c>
      <c r="C62" s="302" t="s">
        <v>198</v>
      </c>
      <c r="D62" s="304">
        <f>N58</f>
        <v>0</v>
      </c>
      <c r="E62" s="304">
        <v>0</v>
      </c>
      <c r="F62" s="368">
        <v>0</v>
      </c>
      <c r="G62" s="304">
        <f t="shared" si="7"/>
        <v>0</v>
      </c>
      <c r="H62" s="305">
        <f t="shared" si="6"/>
        <v>0</v>
      </c>
      <c r="I62" s="295"/>
      <c r="J62" s="295"/>
      <c r="L62" s="302" t="s">
        <v>99</v>
      </c>
      <c r="M62" s="379">
        <v>0</v>
      </c>
      <c r="N62" s="329">
        <f t="shared" si="2"/>
        <v>0</v>
      </c>
      <c r="O62" s="329">
        <f t="shared" si="3"/>
        <v>0</v>
      </c>
    </row>
    <row r="63" spans="1:15" ht="12.75" customHeight="1" x14ac:dyDescent="0.2">
      <c r="A63" s="739"/>
      <c r="B63" s="301">
        <v>53209990000000</v>
      </c>
      <c r="C63" s="302" t="s">
        <v>196</v>
      </c>
      <c r="D63" s="304">
        <f t="shared" ref="D63:D64" si="10">N59</f>
        <v>0</v>
      </c>
      <c r="E63" s="304">
        <v>0</v>
      </c>
      <c r="F63" s="368">
        <v>0</v>
      </c>
      <c r="G63" s="304">
        <f t="shared" si="7"/>
        <v>0</v>
      </c>
      <c r="H63" s="305">
        <f t="shared" si="6"/>
        <v>0</v>
      </c>
      <c r="I63" s="295"/>
      <c r="J63" s="295"/>
      <c r="L63" s="302" t="s">
        <v>100</v>
      </c>
      <c r="M63" s="379">
        <v>0</v>
      </c>
      <c r="N63" s="329">
        <f t="shared" si="2"/>
        <v>0</v>
      </c>
      <c r="O63" s="329">
        <f t="shared" si="3"/>
        <v>0</v>
      </c>
    </row>
    <row r="64" spans="1:15" ht="12.75" customHeight="1" x14ac:dyDescent="0.2">
      <c r="A64" s="739"/>
      <c r="B64" s="301">
        <v>53210020100000</v>
      </c>
      <c r="C64" s="302" t="s">
        <v>64</v>
      </c>
      <c r="D64" s="304">
        <f t="shared" si="10"/>
        <v>0</v>
      </c>
      <c r="E64" s="304">
        <v>0</v>
      </c>
      <c r="F64" s="368">
        <v>0</v>
      </c>
      <c r="G64" s="304">
        <f t="shared" si="7"/>
        <v>0</v>
      </c>
      <c r="H64" s="305">
        <f t="shared" si="6"/>
        <v>0</v>
      </c>
      <c r="I64" s="295"/>
      <c r="J64" s="295"/>
      <c r="L64" s="302" t="s">
        <v>199</v>
      </c>
      <c r="M64" s="379">
        <v>0</v>
      </c>
      <c r="N64" s="329">
        <f t="shared" si="2"/>
        <v>0</v>
      </c>
      <c r="O64" s="329">
        <f t="shared" si="3"/>
        <v>0</v>
      </c>
    </row>
    <row r="65" spans="1:15" ht="12.75" customHeight="1" x14ac:dyDescent="0.2">
      <c r="A65" s="739"/>
      <c r="B65" s="296"/>
      <c r="C65" s="297" t="s">
        <v>65</v>
      </c>
      <c r="D65" s="298">
        <f>SUM(D66:D72)</f>
        <v>0</v>
      </c>
      <c r="E65" s="384"/>
      <c r="F65" s="384"/>
      <c r="G65" s="298">
        <f>SUM(G66:G72)</f>
        <v>0</v>
      </c>
      <c r="H65" s="300">
        <f>SUM(H66:H72)</f>
        <v>0</v>
      </c>
      <c r="I65" s="295"/>
      <c r="J65" s="295"/>
      <c r="L65" s="302" t="s">
        <v>102</v>
      </c>
      <c r="M65" s="379">
        <v>0</v>
      </c>
      <c r="N65" s="329">
        <f t="shared" si="2"/>
        <v>0</v>
      </c>
      <c r="O65" s="329">
        <f t="shared" si="3"/>
        <v>0</v>
      </c>
    </row>
    <row r="66" spans="1:15" ht="12.75" customHeight="1" x14ac:dyDescent="0.2">
      <c r="A66" s="739"/>
      <c r="B66" s="301">
        <v>53206030000000</v>
      </c>
      <c r="C66" s="302" t="s">
        <v>99</v>
      </c>
      <c r="D66" s="370">
        <f>N62</f>
        <v>0</v>
      </c>
      <c r="E66" s="370">
        <v>0</v>
      </c>
      <c r="F66" s="371">
        <v>0</v>
      </c>
      <c r="G66" s="304">
        <f t="shared" si="7"/>
        <v>0</v>
      </c>
      <c r="H66" s="305">
        <f t="shared" si="6"/>
        <v>0</v>
      </c>
      <c r="I66" s="295"/>
      <c r="J66" s="295"/>
      <c r="L66" s="330" t="s">
        <v>200</v>
      </c>
      <c r="M66" s="379">
        <v>0</v>
      </c>
      <c r="N66" s="329">
        <f t="shared" si="2"/>
        <v>0</v>
      </c>
      <c r="O66" s="329">
        <f t="shared" si="3"/>
        <v>0</v>
      </c>
    </row>
    <row r="67" spans="1:15" ht="12.75" customHeight="1" x14ac:dyDescent="0.2">
      <c r="A67" s="739"/>
      <c r="B67" s="301">
        <v>53206040000000</v>
      </c>
      <c r="C67" s="302" t="s">
        <v>100</v>
      </c>
      <c r="D67" s="370">
        <f t="shared" ref="D67:D72" si="11">N63</f>
        <v>0</v>
      </c>
      <c r="E67" s="370">
        <v>0</v>
      </c>
      <c r="F67" s="371">
        <v>0</v>
      </c>
      <c r="G67" s="304">
        <f t="shared" si="7"/>
        <v>0</v>
      </c>
      <c r="H67" s="305">
        <f t="shared" si="6"/>
        <v>0</v>
      </c>
      <c r="I67" s="295"/>
      <c r="J67" s="295"/>
      <c r="L67" s="302" t="s">
        <v>104</v>
      </c>
      <c r="M67" s="379">
        <v>0</v>
      </c>
      <c r="N67" s="329">
        <f t="shared" si="2"/>
        <v>0</v>
      </c>
      <c r="O67" s="329">
        <f t="shared" si="3"/>
        <v>0</v>
      </c>
    </row>
    <row r="68" spans="1:15" ht="12.75" customHeight="1" x14ac:dyDescent="0.2">
      <c r="A68" s="739"/>
      <c r="B68" s="301">
        <v>53206060000000</v>
      </c>
      <c r="C68" s="302" t="s">
        <v>199</v>
      </c>
      <c r="D68" s="370">
        <f t="shared" si="11"/>
        <v>0</v>
      </c>
      <c r="E68" s="370">
        <v>0</v>
      </c>
      <c r="F68" s="371">
        <v>0</v>
      </c>
      <c r="G68" s="304">
        <f t="shared" si="7"/>
        <v>0</v>
      </c>
      <c r="H68" s="305">
        <f t="shared" si="6"/>
        <v>0</v>
      </c>
      <c r="I68" s="295"/>
      <c r="J68" s="295"/>
      <c r="L68" s="302" t="s">
        <v>221</v>
      </c>
      <c r="M68" s="379">
        <v>0</v>
      </c>
      <c r="N68" s="329">
        <f t="shared" si="2"/>
        <v>0</v>
      </c>
      <c r="O68" s="329">
        <f t="shared" si="3"/>
        <v>0</v>
      </c>
    </row>
    <row r="69" spans="1:15" ht="12.75" customHeight="1" x14ac:dyDescent="0.2">
      <c r="A69" s="739"/>
      <c r="B69" s="301">
        <v>53206070000000</v>
      </c>
      <c r="C69" s="302" t="s">
        <v>102</v>
      </c>
      <c r="D69" s="370">
        <f t="shared" si="11"/>
        <v>0</v>
      </c>
      <c r="E69" s="370">
        <v>0</v>
      </c>
      <c r="F69" s="371">
        <v>0</v>
      </c>
      <c r="G69" s="304">
        <f t="shared" si="7"/>
        <v>0</v>
      </c>
      <c r="H69" s="305">
        <f t="shared" si="6"/>
        <v>0</v>
      </c>
      <c r="I69" s="295"/>
      <c r="J69" s="295"/>
    </row>
    <row r="70" spans="1:15" ht="12.75" customHeight="1" x14ac:dyDescent="0.2">
      <c r="A70" s="739"/>
      <c r="B70" s="301">
        <v>53206990000000</v>
      </c>
      <c r="C70" s="302" t="s">
        <v>200</v>
      </c>
      <c r="D70" s="370">
        <f t="shared" si="11"/>
        <v>0</v>
      </c>
      <c r="E70" s="370">
        <v>0</v>
      </c>
      <c r="F70" s="371">
        <v>0</v>
      </c>
      <c r="G70" s="304">
        <f t="shared" si="7"/>
        <v>0</v>
      </c>
      <c r="H70" s="305">
        <f t="shared" si="6"/>
        <v>0</v>
      </c>
      <c r="I70" s="295"/>
      <c r="J70" s="295"/>
    </row>
    <row r="71" spans="1:15" ht="12.75" customHeight="1" x14ac:dyDescent="0.2">
      <c r="A71" s="739"/>
      <c r="B71" s="301">
        <v>53208030000000</v>
      </c>
      <c r="C71" s="302" t="s">
        <v>104</v>
      </c>
      <c r="D71" s="370">
        <f t="shared" si="11"/>
        <v>0</v>
      </c>
      <c r="E71" s="370">
        <v>0</v>
      </c>
      <c r="F71" s="371">
        <v>0</v>
      </c>
      <c r="G71" s="304">
        <f t="shared" si="7"/>
        <v>0</v>
      </c>
      <c r="H71" s="305">
        <f t="shared" si="6"/>
        <v>0</v>
      </c>
      <c r="I71" s="295"/>
      <c r="J71" s="295"/>
    </row>
    <row r="72" spans="1:15" ht="12.75" customHeight="1" x14ac:dyDescent="0.2">
      <c r="A72" s="739"/>
      <c r="B72" s="301">
        <v>53206990000000</v>
      </c>
      <c r="C72" s="302" t="s">
        <v>221</v>
      </c>
      <c r="D72" s="370">
        <f t="shared" si="11"/>
        <v>0</v>
      </c>
      <c r="E72" s="370">
        <v>0</v>
      </c>
      <c r="F72" s="371">
        <v>0</v>
      </c>
      <c r="G72" s="304">
        <f t="shared" si="7"/>
        <v>0</v>
      </c>
      <c r="H72" s="305">
        <f>D72+G72</f>
        <v>0</v>
      </c>
      <c r="I72" s="295"/>
      <c r="J72" s="295"/>
    </row>
    <row r="73" spans="1:15" ht="12.75" customHeight="1" x14ac:dyDescent="0.2">
      <c r="A73" s="739"/>
      <c r="B73" s="296"/>
      <c r="C73" s="297" t="s">
        <v>66</v>
      </c>
      <c r="D73" s="298">
        <f>SUM(D74:D74)</f>
        <v>0</v>
      </c>
      <c r="E73" s="384"/>
      <c r="F73" s="384"/>
      <c r="G73" s="298">
        <f>SUM(G74:G74)</f>
        <v>0</v>
      </c>
      <c r="H73" s="300">
        <f>SUM(H74:H74)</f>
        <v>0</v>
      </c>
      <c r="I73" s="295"/>
      <c r="J73" s="295"/>
    </row>
    <row r="74" spans="1:15" ht="12.75" customHeight="1" x14ac:dyDescent="0.2">
      <c r="A74" s="739"/>
      <c r="B74" s="327"/>
      <c r="C74" s="314" t="s">
        <v>222</v>
      </c>
      <c r="D74" s="210">
        <v>0</v>
      </c>
      <c r="E74" s="210">
        <v>0</v>
      </c>
      <c r="F74" s="366">
        <v>0</v>
      </c>
      <c r="G74" s="304">
        <f t="shared" si="7"/>
        <v>0</v>
      </c>
      <c r="H74" s="315">
        <f t="shared" si="6"/>
        <v>0</v>
      </c>
      <c r="I74" s="516" t="s">
        <v>223</v>
      </c>
      <c r="J74" s="312">
        <f>+H72+H71+H70+H69+H68+H67+H66+H64+H63+H62+H61+H60+H59+H58+H57+H55+H52+H51+H50+H49+H48+H46+H44+H43+H37+H36+H35+H33+H32+H31+H30+H29+H28+H27+H26+H25+H24+H23</f>
        <v>0</v>
      </c>
    </row>
    <row r="75" spans="1:15" ht="13.5" collapsed="1" thickBot="1" x14ac:dyDescent="0.25">
      <c r="A75" s="740"/>
      <c r="B75" s="328"/>
      <c r="C75" s="316" t="s">
        <v>105</v>
      </c>
      <c r="D75" s="317">
        <f>SUM(D12,D39)</f>
        <v>12828000</v>
      </c>
      <c r="E75" s="318"/>
      <c r="F75" s="318"/>
      <c r="G75" s="317">
        <f>SUM(G12,G39)</f>
        <v>0</v>
      </c>
      <c r="H75" s="313">
        <f>SUM(H12,H39)</f>
        <v>12828000</v>
      </c>
      <c r="I75" s="515" t="s">
        <v>224</v>
      </c>
      <c r="J75" s="319">
        <f>+H75-J74</f>
        <v>12828000</v>
      </c>
    </row>
    <row r="76" spans="1:15" ht="15.75" customHeight="1" x14ac:dyDescent="0.2">
      <c r="A76" s="808" t="s">
        <v>239</v>
      </c>
      <c r="B76" s="324"/>
      <c r="C76" s="291" t="s">
        <v>11</v>
      </c>
      <c r="D76" s="292">
        <f>SUM(D77+D82)</f>
        <v>16360000</v>
      </c>
      <c r="E76" s="365"/>
      <c r="F76" s="365"/>
      <c r="G76" s="293">
        <f>SUM(G77,G82)</f>
        <v>0</v>
      </c>
      <c r="H76" s="294">
        <f>SUM(H77,H82)</f>
        <v>16360000</v>
      </c>
      <c r="I76" s="295"/>
      <c r="J76" s="295"/>
    </row>
    <row r="77" spans="1:15" ht="12.75" customHeight="1" x14ac:dyDescent="0.2">
      <c r="A77" s="739"/>
      <c r="B77" s="296"/>
      <c r="C77" s="297" t="s">
        <v>12</v>
      </c>
      <c r="D77" s="298">
        <f>SUM(D78:D81)</f>
        <v>16360000</v>
      </c>
      <c r="E77" s="384"/>
      <c r="F77" s="384"/>
      <c r="G77" s="299">
        <f>SUM(G78:G81)</f>
        <v>0</v>
      </c>
      <c r="H77" s="300">
        <f>SUM(H78:H81)</f>
        <v>16360000</v>
      </c>
      <c r="I77" s="295"/>
      <c r="J77" s="295"/>
    </row>
    <row r="78" spans="1:15" ht="12.75" customHeight="1" x14ac:dyDescent="0.2">
      <c r="A78" s="739"/>
      <c r="B78" s="301">
        <v>53103040100000</v>
      </c>
      <c r="C78" s="302" t="s">
        <v>95</v>
      </c>
      <c r="D78" s="303">
        <f>+'F) Remuneraciones'!L23</f>
        <v>16360000</v>
      </c>
      <c r="E78" s="304">
        <v>0</v>
      </c>
      <c r="F78" s="369">
        <v>0</v>
      </c>
      <c r="G78" s="304">
        <f>E78*F78</f>
        <v>0</v>
      </c>
      <c r="H78" s="305">
        <f>D78+G78</f>
        <v>16360000</v>
      </c>
      <c r="I78" s="295"/>
      <c r="J78" s="295"/>
    </row>
    <row r="79" spans="1:15" ht="12.75" customHeight="1" x14ac:dyDescent="0.2">
      <c r="A79" s="739"/>
      <c r="B79" s="301">
        <v>53103050000000</v>
      </c>
      <c r="C79" s="302" t="s">
        <v>178</v>
      </c>
      <c r="D79" s="210">
        <v>0</v>
      </c>
      <c r="E79" s="212">
        <v>0</v>
      </c>
      <c r="F79" s="211">
        <v>0</v>
      </c>
      <c r="G79" s="304">
        <f>E79*F79</f>
        <v>0</v>
      </c>
      <c r="H79" s="305">
        <f>D79+G79</f>
        <v>0</v>
      </c>
      <c r="I79" s="295"/>
      <c r="J79" s="295"/>
    </row>
    <row r="80" spans="1:15" ht="12.75" customHeight="1" x14ac:dyDescent="0.2">
      <c r="A80" s="739"/>
      <c r="B80" s="326">
        <v>53103040400000</v>
      </c>
      <c r="C80" s="306" t="s">
        <v>179</v>
      </c>
      <c r="D80" s="210">
        <v>0</v>
      </c>
      <c r="E80" s="212">
        <v>0</v>
      </c>
      <c r="F80" s="211">
        <v>0</v>
      </c>
      <c r="G80" s="304">
        <f>E80*F80</f>
        <v>0</v>
      </c>
      <c r="H80" s="305">
        <f>D80+G80</f>
        <v>0</v>
      </c>
      <c r="I80" s="295"/>
      <c r="J80" s="295"/>
    </row>
    <row r="81" spans="1:10" ht="12.75" customHeight="1" x14ac:dyDescent="0.2">
      <c r="A81" s="739"/>
      <c r="B81" s="301">
        <v>53103080010000</v>
      </c>
      <c r="C81" s="302" t="s">
        <v>180</v>
      </c>
      <c r="D81" s="210">
        <v>0</v>
      </c>
      <c r="E81" s="212">
        <v>0</v>
      </c>
      <c r="F81" s="211">
        <v>0</v>
      </c>
      <c r="G81" s="304">
        <f>E81*F81</f>
        <v>0</v>
      </c>
      <c r="H81" s="305">
        <f>D81+G81</f>
        <v>0</v>
      </c>
      <c r="I81" s="295"/>
      <c r="J81" s="295"/>
    </row>
    <row r="82" spans="1:10" ht="12.75" customHeight="1" x14ac:dyDescent="0.2">
      <c r="A82" s="739"/>
      <c r="B82" s="296"/>
      <c r="C82" s="297" t="s">
        <v>16</v>
      </c>
      <c r="D82" s="298">
        <f>SUM(D83:D102)</f>
        <v>0</v>
      </c>
      <c r="E82" s="384"/>
      <c r="F82" s="384"/>
      <c r="G82" s="298">
        <f>SUM(G83:G102)</f>
        <v>0</v>
      </c>
      <c r="H82" s="300">
        <f>SUM(H83:H102)</f>
        <v>0</v>
      </c>
      <c r="I82" s="295"/>
      <c r="J82" s="295"/>
    </row>
    <row r="83" spans="1:10" ht="12.75" customHeight="1" x14ac:dyDescent="0.2">
      <c r="A83" s="739"/>
      <c r="B83" s="301">
        <v>53201010100000</v>
      </c>
      <c r="C83" s="307" t="s">
        <v>181</v>
      </c>
      <c r="D83" s="210">
        <v>0</v>
      </c>
      <c r="E83" s="212">
        <v>0</v>
      </c>
      <c r="F83" s="211">
        <v>0</v>
      </c>
      <c r="G83" s="304">
        <f t="shared" ref="G83:G102" si="12">E83*F83</f>
        <v>0</v>
      </c>
      <c r="H83" s="305">
        <f t="shared" ref="H83:H86" si="13">D83+G83</f>
        <v>0</v>
      </c>
      <c r="I83" s="295"/>
      <c r="J83" s="295"/>
    </row>
    <row r="84" spans="1:10" ht="12.75" customHeight="1" x14ac:dyDescent="0.2">
      <c r="A84" s="739"/>
      <c r="B84" s="301">
        <v>53201010100000</v>
      </c>
      <c r="C84" s="307" t="s">
        <v>182</v>
      </c>
      <c r="D84" s="210">
        <v>0</v>
      </c>
      <c r="E84" s="212">
        <v>0</v>
      </c>
      <c r="F84" s="211">
        <v>0</v>
      </c>
      <c r="G84" s="304">
        <f t="shared" si="12"/>
        <v>0</v>
      </c>
      <c r="H84" s="305">
        <f t="shared" si="13"/>
        <v>0</v>
      </c>
      <c r="I84" s="295"/>
      <c r="J84" s="295"/>
    </row>
    <row r="85" spans="1:10" ht="12.75" customHeight="1" x14ac:dyDescent="0.2">
      <c r="A85" s="739"/>
      <c r="B85" s="301">
        <v>53201010100000</v>
      </c>
      <c r="C85" s="307" t="s">
        <v>183</v>
      </c>
      <c r="D85" s="210">
        <v>0</v>
      </c>
      <c r="E85" s="212">
        <v>0</v>
      </c>
      <c r="F85" s="211">
        <v>0</v>
      </c>
      <c r="G85" s="304">
        <f t="shared" si="12"/>
        <v>0</v>
      </c>
      <c r="H85" s="305">
        <f t="shared" si="13"/>
        <v>0</v>
      </c>
      <c r="I85" s="295"/>
      <c r="J85" s="295"/>
    </row>
    <row r="86" spans="1:10" ht="12.75" customHeight="1" x14ac:dyDescent="0.2">
      <c r="A86" s="739"/>
      <c r="B86" s="301">
        <v>53202010100000</v>
      </c>
      <c r="C86" s="302" t="s">
        <v>184</v>
      </c>
      <c r="D86" s="304">
        <f>+O21</f>
        <v>0</v>
      </c>
      <c r="E86" s="304">
        <v>0</v>
      </c>
      <c r="F86" s="386">
        <v>0</v>
      </c>
      <c r="G86" s="304">
        <f t="shared" si="12"/>
        <v>0</v>
      </c>
      <c r="H86" s="305">
        <f t="shared" si="13"/>
        <v>0</v>
      </c>
      <c r="I86" s="295"/>
      <c r="J86" s="295"/>
    </row>
    <row r="87" spans="1:10" ht="12.75" customHeight="1" x14ac:dyDescent="0.2">
      <c r="A87" s="739"/>
      <c r="B87" s="301">
        <v>53203010100000</v>
      </c>
      <c r="C87" s="302" t="s">
        <v>19</v>
      </c>
      <c r="D87" s="304">
        <f t="shared" ref="D87:D102" si="14">+O22</f>
        <v>0</v>
      </c>
      <c r="E87" s="304">
        <v>0</v>
      </c>
      <c r="F87" s="386">
        <v>0</v>
      </c>
      <c r="G87" s="304">
        <f t="shared" si="12"/>
        <v>0</v>
      </c>
      <c r="H87" s="305">
        <f>D87+G87</f>
        <v>0</v>
      </c>
      <c r="I87" s="295"/>
      <c r="J87" s="295"/>
    </row>
    <row r="88" spans="1:10" ht="12.75" customHeight="1" x14ac:dyDescent="0.2">
      <c r="A88" s="739"/>
      <c r="B88" s="301">
        <v>53203030000000</v>
      </c>
      <c r="C88" s="302" t="s">
        <v>185</v>
      </c>
      <c r="D88" s="304">
        <f t="shared" si="14"/>
        <v>0</v>
      </c>
      <c r="E88" s="304">
        <v>0</v>
      </c>
      <c r="F88" s="386">
        <v>0</v>
      </c>
      <c r="G88" s="304">
        <f t="shared" si="12"/>
        <v>0</v>
      </c>
      <c r="H88" s="305">
        <f t="shared" ref="H88" si="15">D88+G88</f>
        <v>0</v>
      </c>
      <c r="I88" s="295"/>
      <c r="J88" s="295"/>
    </row>
    <row r="89" spans="1:10" ht="12.75" customHeight="1" x14ac:dyDescent="0.2">
      <c r="A89" s="739"/>
      <c r="B89" s="301">
        <v>53204030000000</v>
      </c>
      <c r="C89" s="302" t="s">
        <v>219</v>
      </c>
      <c r="D89" s="304">
        <f t="shared" si="14"/>
        <v>0</v>
      </c>
      <c r="E89" s="304">
        <v>0</v>
      </c>
      <c r="F89" s="386">
        <v>0</v>
      </c>
      <c r="G89" s="304">
        <f t="shared" si="12"/>
        <v>0</v>
      </c>
      <c r="H89" s="305">
        <f>D89+G89</f>
        <v>0</v>
      </c>
      <c r="I89" s="295"/>
      <c r="J89" s="295"/>
    </row>
    <row r="90" spans="1:10" ht="12.75" customHeight="1" x14ac:dyDescent="0.2">
      <c r="A90" s="739"/>
      <c r="B90" s="301">
        <v>53204100100001</v>
      </c>
      <c r="C90" s="302" t="s">
        <v>22</v>
      </c>
      <c r="D90" s="304">
        <f t="shared" si="14"/>
        <v>0</v>
      </c>
      <c r="E90" s="304">
        <v>0</v>
      </c>
      <c r="F90" s="386">
        <v>0</v>
      </c>
      <c r="G90" s="304">
        <f t="shared" si="12"/>
        <v>0</v>
      </c>
      <c r="H90" s="305">
        <f t="shared" ref="H90:H102" si="16">D90+G90</f>
        <v>0</v>
      </c>
      <c r="I90" s="295"/>
      <c r="J90" s="295"/>
    </row>
    <row r="91" spans="1:10" ht="12.75" customHeight="1" x14ac:dyDescent="0.2">
      <c r="A91" s="739"/>
      <c r="B91" s="301">
        <v>53204130100000</v>
      </c>
      <c r="C91" s="302" t="s">
        <v>187</v>
      </c>
      <c r="D91" s="304">
        <f t="shared" si="14"/>
        <v>0</v>
      </c>
      <c r="E91" s="304">
        <v>0</v>
      </c>
      <c r="F91" s="386">
        <v>0</v>
      </c>
      <c r="G91" s="304">
        <f t="shared" si="12"/>
        <v>0</v>
      </c>
      <c r="H91" s="305">
        <f t="shared" si="16"/>
        <v>0</v>
      </c>
      <c r="I91" s="295"/>
      <c r="J91" s="295"/>
    </row>
    <row r="92" spans="1:10" ht="12.75" customHeight="1" x14ac:dyDescent="0.2">
      <c r="A92" s="739"/>
      <c r="B92" s="301">
        <v>53205010100000</v>
      </c>
      <c r="C92" s="302" t="s">
        <v>24</v>
      </c>
      <c r="D92" s="304">
        <f t="shared" si="14"/>
        <v>0</v>
      </c>
      <c r="E92" s="304">
        <v>0</v>
      </c>
      <c r="F92" s="386">
        <v>0</v>
      </c>
      <c r="G92" s="304">
        <f t="shared" si="12"/>
        <v>0</v>
      </c>
      <c r="H92" s="305">
        <f t="shared" si="16"/>
        <v>0</v>
      </c>
      <c r="I92" s="295"/>
      <c r="J92" s="295"/>
    </row>
    <row r="93" spans="1:10" ht="12.75" customHeight="1" x14ac:dyDescent="0.2">
      <c r="A93" s="739"/>
      <c r="B93" s="301">
        <v>53205020100000</v>
      </c>
      <c r="C93" s="302" t="s">
        <v>25</v>
      </c>
      <c r="D93" s="304">
        <f t="shared" si="14"/>
        <v>0</v>
      </c>
      <c r="E93" s="304">
        <v>0</v>
      </c>
      <c r="F93" s="386">
        <v>0</v>
      </c>
      <c r="G93" s="304">
        <f t="shared" si="12"/>
        <v>0</v>
      </c>
      <c r="H93" s="305">
        <f t="shared" si="16"/>
        <v>0</v>
      </c>
      <c r="I93" s="295"/>
      <c r="J93" s="295"/>
    </row>
    <row r="94" spans="1:10" ht="12.75" customHeight="1" x14ac:dyDescent="0.2">
      <c r="A94" s="739"/>
      <c r="B94" s="301">
        <v>53205030100000</v>
      </c>
      <c r="C94" s="302" t="s">
        <v>26</v>
      </c>
      <c r="D94" s="304">
        <f t="shared" si="14"/>
        <v>0</v>
      </c>
      <c r="E94" s="304">
        <v>0</v>
      </c>
      <c r="F94" s="386">
        <v>0</v>
      </c>
      <c r="G94" s="304">
        <f t="shared" si="12"/>
        <v>0</v>
      </c>
      <c r="H94" s="305">
        <f t="shared" si="16"/>
        <v>0</v>
      </c>
      <c r="I94" s="295"/>
      <c r="J94" s="295"/>
    </row>
    <row r="95" spans="1:10" ht="12.75" customHeight="1" x14ac:dyDescent="0.2">
      <c r="A95" s="739"/>
      <c r="B95" s="301">
        <v>53205050100000</v>
      </c>
      <c r="C95" s="302" t="s">
        <v>27</v>
      </c>
      <c r="D95" s="304">
        <f t="shared" si="14"/>
        <v>0</v>
      </c>
      <c r="E95" s="304">
        <v>0</v>
      </c>
      <c r="F95" s="386">
        <v>0</v>
      </c>
      <c r="G95" s="304">
        <f t="shared" si="12"/>
        <v>0</v>
      </c>
      <c r="H95" s="305">
        <f t="shared" si="16"/>
        <v>0</v>
      </c>
      <c r="I95" s="295"/>
      <c r="J95" s="295"/>
    </row>
    <row r="96" spans="1:10" ht="12.75" customHeight="1" x14ac:dyDescent="0.2">
      <c r="A96" s="739"/>
      <c r="B96" s="301">
        <v>53205070100000</v>
      </c>
      <c r="C96" s="302" t="s">
        <v>29</v>
      </c>
      <c r="D96" s="304">
        <f t="shared" si="14"/>
        <v>0</v>
      </c>
      <c r="E96" s="304">
        <v>0</v>
      </c>
      <c r="F96" s="386">
        <v>0</v>
      </c>
      <c r="G96" s="304">
        <f t="shared" si="12"/>
        <v>0</v>
      </c>
      <c r="H96" s="305">
        <f t="shared" si="16"/>
        <v>0</v>
      </c>
      <c r="I96" s="295"/>
      <c r="J96" s="295"/>
    </row>
    <row r="97" spans="1:10" ht="12.75" customHeight="1" x14ac:dyDescent="0.2">
      <c r="A97" s="739"/>
      <c r="B97" s="301">
        <v>53208010100000</v>
      </c>
      <c r="C97" s="302" t="s">
        <v>30</v>
      </c>
      <c r="D97" s="304">
        <f t="shared" si="14"/>
        <v>0</v>
      </c>
      <c r="E97" s="304">
        <v>0</v>
      </c>
      <c r="F97" s="386">
        <v>0</v>
      </c>
      <c r="G97" s="304">
        <f t="shared" si="12"/>
        <v>0</v>
      </c>
      <c r="H97" s="305">
        <f t="shared" si="16"/>
        <v>0</v>
      </c>
      <c r="I97" s="295"/>
      <c r="J97" s="295"/>
    </row>
    <row r="98" spans="1:10" ht="12.75" customHeight="1" x14ac:dyDescent="0.2">
      <c r="A98" s="739"/>
      <c r="B98" s="301">
        <v>53208070100001</v>
      </c>
      <c r="C98" s="302" t="s">
        <v>31</v>
      </c>
      <c r="D98" s="304">
        <f t="shared" si="14"/>
        <v>0</v>
      </c>
      <c r="E98" s="304">
        <v>0</v>
      </c>
      <c r="F98" s="386">
        <v>0</v>
      </c>
      <c r="G98" s="304">
        <f t="shared" si="12"/>
        <v>0</v>
      </c>
      <c r="H98" s="305">
        <f t="shared" si="16"/>
        <v>0</v>
      </c>
      <c r="I98" s="295"/>
      <c r="J98" s="295"/>
    </row>
    <row r="99" spans="1:10" ht="12.75" customHeight="1" x14ac:dyDescent="0.2">
      <c r="A99" s="739"/>
      <c r="B99" s="301">
        <v>53208100100001</v>
      </c>
      <c r="C99" s="302" t="s">
        <v>188</v>
      </c>
      <c r="D99" s="304">
        <f t="shared" si="14"/>
        <v>0</v>
      </c>
      <c r="E99" s="304">
        <v>0</v>
      </c>
      <c r="F99" s="386">
        <v>0</v>
      </c>
      <c r="G99" s="304">
        <f t="shared" si="12"/>
        <v>0</v>
      </c>
      <c r="H99" s="305">
        <f t="shared" si="16"/>
        <v>0</v>
      </c>
      <c r="I99" s="295"/>
      <c r="J99" s="295"/>
    </row>
    <row r="100" spans="1:10" ht="12.75" customHeight="1" x14ac:dyDescent="0.2">
      <c r="A100" s="739"/>
      <c r="B100" s="301">
        <v>53211030000000</v>
      </c>
      <c r="C100" s="302" t="s">
        <v>32</v>
      </c>
      <c r="D100" s="304">
        <f t="shared" si="14"/>
        <v>0</v>
      </c>
      <c r="E100" s="304">
        <v>0</v>
      </c>
      <c r="F100" s="386">
        <v>0</v>
      </c>
      <c r="G100" s="304">
        <f t="shared" si="12"/>
        <v>0</v>
      </c>
      <c r="H100" s="305">
        <f t="shared" si="16"/>
        <v>0</v>
      </c>
      <c r="I100" s="295"/>
      <c r="J100" s="295"/>
    </row>
    <row r="101" spans="1:10" ht="12.75" customHeight="1" x14ac:dyDescent="0.2">
      <c r="A101" s="739"/>
      <c r="B101" s="301">
        <v>53212020100000</v>
      </c>
      <c r="C101" s="302" t="s">
        <v>189</v>
      </c>
      <c r="D101" s="304">
        <f t="shared" si="14"/>
        <v>0</v>
      </c>
      <c r="E101" s="304">
        <v>0</v>
      </c>
      <c r="F101" s="386">
        <v>0</v>
      </c>
      <c r="G101" s="304">
        <f t="shared" si="12"/>
        <v>0</v>
      </c>
      <c r="H101" s="305">
        <f t="shared" si="16"/>
        <v>0</v>
      </c>
      <c r="I101" s="295"/>
      <c r="J101" s="295"/>
    </row>
    <row r="102" spans="1:10" ht="12.75" customHeight="1" x14ac:dyDescent="0.2">
      <c r="A102" s="739"/>
      <c r="B102" s="301">
        <v>53214020000000</v>
      </c>
      <c r="C102" s="302" t="s">
        <v>190</v>
      </c>
      <c r="D102" s="304">
        <f t="shared" si="14"/>
        <v>0</v>
      </c>
      <c r="E102" s="304">
        <v>0</v>
      </c>
      <c r="F102" s="386">
        <v>0</v>
      </c>
      <c r="G102" s="304">
        <f t="shared" si="12"/>
        <v>0</v>
      </c>
      <c r="H102" s="305">
        <f t="shared" si="16"/>
        <v>0</v>
      </c>
      <c r="I102" s="295"/>
      <c r="J102" s="295"/>
    </row>
    <row r="103" spans="1:10" ht="15.75" customHeight="1" x14ac:dyDescent="0.2">
      <c r="A103" s="739"/>
      <c r="B103" s="324"/>
      <c r="C103" s="291" t="s">
        <v>34</v>
      </c>
      <c r="D103" s="308">
        <f>SUM(D104,D109,D111,D120,D129,D137)</f>
        <v>0</v>
      </c>
      <c r="E103" s="385"/>
      <c r="F103" s="385"/>
      <c r="G103" s="292"/>
      <c r="H103" s="308">
        <f>SUM(H104,H109,H111,H120,H129,H137)</f>
        <v>0</v>
      </c>
      <c r="I103" s="295"/>
      <c r="J103" s="295"/>
    </row>
    <row r="104" spans="1:10" ht="12.75" customHeight="1" x14ac:dyDescent="0.2">
      <c r="A104" s="739"/>
      <c r="B104" s="296"/>
      <c r="C104" s="297" t="s">
        <v>35</v>
      </c>
      <c r="D104" s="298">
        <f>SUM(D105:D108)</f>
        <v>0</v>
      </c>
      <c r="E104" s="384"/>
      <c r="F104" s="384"/>
      <c r="G104" s="298">
        <f>SUM(G105:G108)</f>
        <v>0</v>
      </c>
      <c r="H104" s="298">
        <f>SUM(H105:H108)</f>
        <v>0</v>
      </c>
      <c r="I104" s="295"/>
      <c r="J104" s="295"/>
    </row>
    <row r="105" spans="1:10" ht="12.75" customHeight="1" x14ac:dyDescent="0.2">
      <c r="A105" s="739"/>
      <c r="B105" s="301">
        <v>53202020100000</v>
      </c>
      <c r="C105" s="302" t="s">
        <v>191</v>
      </c>
      <c r="D105" s="210">
        <v>0</v>
      </c>
      <c r="E105" s="212">
        <v>0</v>
      </c>
      <c r="F105" s="366">
        <v>0</v>
      </c>
      <c r="G105" s="304">
        <f>E105*F105</f>
        <v>0</v>
      </c>
      <c r="H105" s="305">
        <f t="shared" ref="H105:H108" si="17">D105+G105</f>
        <v>0</v>
      </c>
      <c r="I105" s="295"/>
      <c r="J105" s="295"/>
    </row>
    <row r="106" spans="1:10" ht="12.75" customHeight="1" x14ac:dyDescent="0.2">
      <c r="A106" s="739"/>
      <c r="B106" s="301">
        <v>53202030000000</v>
      </c>
      <c r="C106" s="302" t="s">
        <v>242</v>
      </c>
      <c r="D106" s="210">
        <v>0</v>
      </c>
      <c r="E106" s="212">
        <v>0</v>
      </c>
      <c r="F106" s="366">
        <v>0</v>
      </c>
      <c r="G106" s="304">
        <f t="shared" ref="G106:G108" si="18">E106*F106</f>
        <v>0</v>
      </c>
      <c r="H106" s="305">
        <f t="shared" si="17"/>
        <v>0</v>
      </c>
      <c r="I106" s="295"/>
      <c r="J106" s="295"/>
    </row>
    <row r="107" spans="1:10" ht="12.75" customHeight="1" x14ac:dyDescent="0.2">
      <c r="A107" s="739"/>
      <c r="B107" s="301">
        <v>53211020000000</v>
      </c>
      <c r="C107" s="302" t="s">
        <v>41</v>
      </c>
      <c r="D107" s="370">
        <f>O40</f>
        <v>0</v>
      </c>
      <c r="E107" s="370">
        <v>0</v>
      </c>
      <c r="F107" s="371">
        <v>0</v>
      </c>
      <c r="G107" s="304">
        <f t="shared" si="18"/>
        <v>0</v>
      </c>
      <c r="H107" s="305">
        <f t="shared" si="17"/>
        <v>0</v>
      </c>
      <c r="I107" s="295"/>
      <c r="J107" s="295"/>
    </row>
    <row r="108" spans="1:10" ht="12.75" customHeight="1" x14ac:dyDescent="0.2">
      <c r="A108" s="739"/>
      <c r="B108" s="301">
        <v>53101040600000</v>
      </c>
      <c r="C108" s="302" t="s">
        <v>193</v>
      </c>
      <c r="D108" s="370">
        <f>O41</f>
        <v>0</v>
      </c>
      <c r="E108" s="370">
        <v>0</v>
      </c>
      <c r="F108" s="371">
        <v>0</v>
      </c>
      <c r="G108" s="304">
        <f t="shared" si="18"/>
        <v>0</v>
      </c>
      <c r="H108" s="305">
        <f t="shared" si="17"/>
        <v>0</v>
      </c>
      <c r="I108" s="295"/>
      <c r="J108" s="295"/>
    </row>
    <row r="109" spans="1:10" ht="12.75" customHeight="1" x14ac:dyDescent="0.2">
      <c r="A109" s="739"/>
      <c r="B109" s="296"/>
      <c r="C109" s="297" t="s">
        <v>42</v>
      </c>
      <c r="D109" s="298">
        <f>SUM(D110:D110)</f>
        <v>0</v>
      </c>
      <c r="E109" s="384"/>
      <c r="F109" s="384"/>
      <c r="G109" s="309">
        <f>SUM(G110:G110)</f>
        <v>0</v>
      </c>
      <c r="H109" s="310">
        <f>SUM(H110:H110)</f>
        <v>0</v>
      </c>
      <c r="I109" s="295"/>
      <c r="J109" s="295"/>
    </row>
    <row r="110" spans="1:10" ht="12.75" customHeight="1" x14ac:dyDescent="0.2">
      <c r="A110" s="739"/>
      <c r="B110" s="311">
        <v>53205990000000</v>
      </c>
      <c r="C110" s="302" t="s">
        <v>44</v>
      </c>
      <c r="D110" s="370">
        <f>O43</f>
        <v>0</v>
      </c>
      <c r="E110" s="370">
        <v>0</v>
      </c>
      <c r="F110" s="371">
        <v>0</v>
      </c>
      <c r="G110" s="304">
        <f t="shared" ref="G110" si="19">E110*F110</f>
        <v>0</v>
      </c>
      <c r="H110" s="305">
        <f t="shared" ref="H110" si="20">D110+G110</f>
        <v>0</v>
      </c>
      <c r="I110" s="295"/>
      <c r="J110" s="295"/>
    </row>
    <row r="111" spans="1:10" ht="12.75" customHeight="1" x14ac:dyDescent="0.2">
      <c r="A111" s="739"/>
      <c r="B111" s="296"/>
      <c r="C111" s="297" t="s">
        <v>45</v>
      </c>
      <c r="D111" s="298">
        <f>SUM(D112:D119)</f>
        <v>0</v>
      </c>
      <c r="E111" s="384"/>
      <c r="F111" s="384"/>
      <c r="G111" s="298">
        <f>SUM(G112:G119)</f>
        <v>0</v>
      </c>
      <c r="H111" s="300">
        <f>SUM(H112:H119)</f>
        <v>0</v>
      </c>
      <c r="I111" s="295"/>
      <c r="J111" s="295"/>
    </row>
    <row r="112" spans="1:10" ht="12.75" customHeight="1" x14ac:dyDescent="0.2">
      <c r="A112" s="739"/>
      <c r="B112" s="301">
        <v>53204010000000</v>
      </c>
      <c r="C112" s="302" t="s">
        <v>47</v>
      </c>
      <c r="D112" s="370">
        <f>+O45</f>
        <v>0</v>
      </c>
      <c r="E112" s="370">
        <v>0</v>
      </c>
      <c r="F112" s="372">
        <v>0</v>
      </c>
      <c r="G112" s="370">
        <f t="shared" ref="G112:G119" si="21">E112*F112</f>
        <v>0</v>
      </c>
      <c r="H112" s="305">
        <f t="shared" ref="H112:H119" si="22">D112+G112</f>
        <v>0</v>
      </c>
      <c r="I112" s="295"/>
      <c r="J112" s="295"/>
    </row>
    <row r="113" spans="1:10" ht="12.75" customHeight="1" x14ac:dyDescent="0.2">
      <c r="A113" s="739"/>
      <c r="B113" s="311">
        <v>53204040200000</v>
      </c>
      <c r="C113" s="302" t="s">
        <v>220</v>
      </c>
      <c r="D113" s="370">
        <f t="shared" ref="D113:D119" si="23">+O46</f>
        <v>0</v>
      </c>
      <c r="E113" s="370">
        <v>0</v>
      </c>
      <c r="F113" s="372">
        <v>0</v>
      </c>
      <c r="G113" s="370">
        <f t="shared" si="21"/>
        <v>0</v>
      </c>
      <c r="H113" s="305">
        <f t="shared" si="22"/>
        <v>0</v>
      </c>
      <c r="I113" s="295"/>
      <c r="J113" s="295"/>
    </row>
    <row r="114" spans="1:10" ht="12.75" customHeight="1" x14ac:dyDescent="0.2">
      <c r="A114" s="739"/>
      <c r="B114" s="301">
        <v>53204060000000</v>
      </c>
      <c r="C114" s="302" t="s">
        <v>49</v>
      </c>
      <c r="D114" s="370">
        <f t="shared" si="23"/>
        <v>0</v>
      </c>
      <c r="E114" s="370">
        <v>0</v>
      </c>
      <c r="F114" s="372">
        <v>0</v>
      </c>
      <c r="G114" s="370">
        <f t="shared" si="21"/>
        <v>0</v>
      </c>
      <c r="H114" s="305">
        <f t="shared" si="22"/>
        <v>0</v>
      </c>
      <c r="I114" s="295"/>
      <c r="J114" s="295"/>
    </row>
    <row r="115" spans="1:10" ht="12.75" customHeight="1" x14ac:dyDescent="0.2">
      <c r="A115" s="739"/>
      <c r="B115" s="301">
        <v>53204070000000</v>
      </c>
      <c r="C115" s="302" t="s">
        <v>50</v>
      </c>
      <c r="D115" s="370">
        <f t="shared" si="23"/>
        <v>0</v>
      </c>
      <c r="E115" s="370">
        <v>0</v>
      </c>
      <c r="F115" s="372">
        <v>0</v>
      </c>
      <c r="G115" s="370">
        <f t="shared" si="21"/>
        <v>0</v>
      </c>
      <c r="H115" s="305">
        <f t="shared" si="22"/>
        <v>0</v>
      </c>
      <c r="I115" s="295"/>
      <c r="J115" s="295"/>
    </row>
    <row r="116" spans="1:10" ht="12.75" customHeight="1" x14ac:dyDescent="0.2">
      <c r="A116" s="739"/>
      <c r="B116" s="301">
        <v>53204080000000</v>
      </c>
      <c r="C116" s="302" t="s">
        <v>51</v>
      </c>
      <c r="D116" s="370">
        <f t="shared" si="23"/>
        <v>0</v>
      </c>
      <c r="E116" s="370">
        <v>0</v>
      </c>
      <c r="F116" s="372">
        <v>0</v>
      </c>
      <c r="G116" s="370">
        <f t="shared" si="21"/>
        <v>0</v>
      </c>
      <c r="H116" s="305">
        <f t="shared" si="22"/>
        <v>0</v>
      </c>
      <c r="I116" s="295"/>
      <c r="J116" s="295"/>
    </row>
    <row r="117" spans="1:10" ht="12.75" customHeight="1" x14ac:dyDescent="0.2">
      <c r="A117" s="739"/>
      <c r="B117" s="301">
        <v>53214010000000</v>
      </c>
      <c r="C117" s="302" t="s">
        <v>52</v>
      </c>
      <c r="D117" s="370">
        <f t="shared" si="23"/>
        <v>0</v>
      </c>
      <c r="E117" s="373">
        <v>0</v>
      </c>
      <c r="F117" s="372">
        <v>0</v>
      </c>
      <c r="G117" s="370">
        <f t="shared" si="21"/>
        <v>0</v>
      </c>
      <c r="H117" s="305">
        <f t="shared" si="22"/>
        <v>0</v>
      </c>
      <c r="I117" s="295"/>
      <c r="J117" s="295"/>
    </row>
    <row r="118" spans="1:10" ht="12.75" customHeight="1" x14ac:dyDescent="0.2">
      <c r="A118" s="739"/>
      <c r="B118" s="301">
        <v>53214040000000</v>
      </c>
      <c r="C118" s="302" t="s">
        <v>194</v>
      </c>
      <c r="D118" s="370">
        <f t="shared" si="23"/>
        <v>0</v>
      </c>
      <c r="E118" s="373">
        <v>0</v>
      </c>
      <c r="F118" s="372">
        <v>0</v>
      </c>
      <c r="G118" s="370">
        <f t="shared" si="21"/>
        <v>0</v>
      </c>
      <c r="H118" s="305">
        <f t="shared" si="22"/>
        <v>0</v>
      </c>
      <c r="I118" s="295"/>
      <c r="J118" s="295"/>
    </row>
    <row r="119" spans="1:10" ht="12.75" customHeight="1" x14ac:dyDescent="0.2">
      <c r="A119" s="739"/>
      <c r="B119" s="326">
        <v>53204020100000</v>
      </c>
      <c r="C119" s="302" t="s">
        <v>186</v>
      </c>
      <c r="D119" s="370">
        <f t="shared" si="23"/>
        <v>0</v>
      </c>
      <c r="E119" s="370">
        <v>0</v>
      </c>
      <c r="F119" s="372">
        <v>0</v>
      </c>
      <c r="G119" s="370">
        <f t="shared" si="21"/>
        <v>0</v>
      </c>
      <c r="H119" s="305">
        <f t="shared" si="22"/>
        <v>0</v>
      </c>
      <c r="I119" s="295"/>
      <c r="J119" s="295"/>
    </row>
    <row r="120" spans="1:10" ht="12.75" customHeight="1" x14ac:dyDescent="0.2">
      <c r="A120" s="739"/>
      <c r="B120" s="296"/>
      <c r="C120" s="297" t="s">
        <v>55</v>
      </c>
      <c r="D120" s="298">
        <f>SUM(D121:D128)</f>
        <v>0</v>
      </c>
      <c r="E120" s="384"/>
      <c r="F120" s="384"/>
      <c r="G120" s="298">
        <f>SUM(G121:G128)</f>
        <v>0</v>
      </c>
      <c r="H120" s="300">
        <f>SUM(H121:H128)</f>
        <v>0</v>
      </c>
      <c r="I120" s="295"/>
      <c r="J120" s="295"/>
    </row>
    <row r="121" spans="1:10" ht="12.75" customHeight="1" x14ac:dyDescent="0.2">
      <c r="A121" s="739"/>
      <c r="B121" s="301">
        <v>53207010000000</v>
      </c>
      <c r="C121" s="302" t="s">
        <v>56</v>
      </c>
      <c r="D121" s="370">
        <f>+O54</f>
        <v>0</v>
      </c>
      <c r="E121" s="370">
        <v>0</v>
      </c>
      <c r="F121" s="371">
        <v>0</v>
      </c>
      <c r="G121" s="370">
        <f t="shared" ref="G121:G128" si="24">E121*F121</f>
        <v>0</v>
      </c>
      <c r="H121" s="305">
        <f t="shared" ref="H121:H128" si="25">D121+G121</f>
        <v>0</v>
      </c>
      <c r="I121" s="295"/>
      <c r="J121" s="295"/>
    </row>
    <row r="122" spans="1:10" ht="12.75" customHeight="1" x14ac:dyDescent="0.2">
      <c r="A122" s="739"/>
      <c r="B122" s="301">
        <v>53207020000000</v>
      </c>
      <c r="C122" s="302" t="s">
        <v>57</v>
      </c>
      <c r="D122" s="370">
        <f t="shared" ref="D122:D124" si="26">+O55</f>
        <v>0</v>
      </c>
      <c r="E122" s="370">
        <v>0</v>
      </c>
      <c r="F122" s="371">
        <v>0</v>
      </c>
      <c r="G122" s="370">
        <f t="shared" si="24"/>
        <v>0</v>
      </c>
      <c r="H122" s="305">
        <f t="shared" si="25"/>
        <v>0</v>
      </c>
      <c r="I122" s="295"/>
      <c r="J122" s="295"/>
    </row>
    <row r="123" spans="1:10" ht="12.75" customHeight="1" x14ac:dyDescent="0.2">
      <c r="A123" s="739"/>
      <c r="B123" s="301">
        <v>53208020000000</v>
      </c>
      <c r="C123" s="302" t="s">
        <v>177</v>
      </c>
      <c r="D123" s="370">
        <f t="shared" si="26"/>
        <v>0</v>
      </c>
      <c r="E123" s="370">
        <v>0</v>
      </c>
      <c r="F123" s="371">
        <v>0</v>
      </c>
      <c r="G123" s="370">
        <f t="shared" si="24"/>
        <v>0</v>
      </c>
      <c r="H123" s="305">
        <f t="shared" si="25"/>
        <v>0</v>
      </c>
      <c r="I123" s="295"/>
      <c r="J123" s="295"/>
    </row>
    <row r="124" spans="1:10" ht="12.75" customHeight="1" x14ac:dyDescent="0.2">
      <c r="A124" s="739"/>
      <c r="B124" s="301">
        <v>53208990000000</v>
      </c>
      <c r="C124" s="302" t="s">
        <v>195</v>
      </c>
      <c r="D124" s="370">
        <f t="shared" si="26"/>
        <v>0</v>
      </c>
      <c r="E124" s="370">
        <v>0</v>
      </c>
      <c r="F124" s="371">
        <v>0</v>
      </c>
      <c r="G124" s="370">
        <f t="shared" si="24"/>
        <v>0</v>
      </c>
      <c r="H124" s="305">
        <f t="shared" si="25"/>
        <v>0</v>
      </c>
      <c r="I124" s="295"/>
      <c r="J124" s="295"/>
    </row>
    <row r="125" spans="1:10" ht="12.75" customHeight="1" x14ac:dyDescent="0.2">
      <c r="A125" s="739"/>
      <c r="B125" s="326">
        <v>53210020300000</v>
      </c>
      <c r="C125" s="302" t="s">
        <v>197</v>
      </c>
      <c r="D125" s="255">
        <v>0</v>
      </c>
      <c r="E125" s="255">
        <v>7560</v>
      </c>
      <c r="F125" s="692">
        <f>+'B) Reajuste Tarifas y Ocupación'!I28</f>
        <v>0</v>
      </c>
      <c r="G125" s="304">
        <f t="shared" si="24"/>
        <v>0</v>
      </c>
      <c r="H125" s="305">
        <f t="shared" si="25"/>
        <v>0</v>
      </c>
      <c r="I125" s="295"/>
      <c r="J125" s="295"/>
    </row>
    <row r="126" spans="1:10" ht="12.75" customHeight="1" x14ac:dyDescent="0.2">
      <c r="A126" s="739"/>
      <c r="B126" s="301">
        <v>53208990000000</v>
      </c>
      <c r="C126" s="302" t="s">
        <v>198</v>
      </c>
      <c r="D126" s="304">
        <f>O58</f>
        <v>0</v>
      </c>
      <c r="E126" s="304">
        <v>0</v>
      </c>
      <c r="F126" s="368">
        <v>0</v>
      </c>
      <c r="G126" s="304">
        <f t="shared" si="24"/>
        <v>0</v>
      </c>
      <c r="H126" s="305">
        <f t="shared" si="25"/>
        <v>0</v>
      </c>
      <c r="I126" s="295"/>
      <c r="J126" s="295"/>
    </row>
    <row r="127" spans="1:10" ht="12.75" customHeight="1" x14ac:dyDescent="0.2">
      <c r="A127" s="739"/>
      <c r="B127" s="301">
        <v>53209990000000</v>
      </c>
      <c r="C127" s="302" t="s">
        <v>196</v>
      </c>
      <c r="D127" s="304">
        <f t="shared" ref="D127:D128" si="27">O59</f>
        <v>0</v>
      </c>
      <c r="E127" s="304">
        <v>0</v>
      </c>
      <c r="F127" s="368">
        <v>0</v>
      </c>
      <c r="G127" s="304">
        <f t="shared" si="24"/>
        <v>0</v>
      </c>
      <c r="H127" s="305">
        <f t="shared" si="25"/>
        <v>0</v>
      </c>
      <c r="I127" s="295"/>
      <c r="J127" s="295"/>
    </row>
    <row r="128" spans="1:10" ht="12.75" customHeight="1" x14ac:dyDescent="0.2">
      <c r="A128" s="739"/>
      <c r="B128" s="301">
        <v>53210020100000</v>
      </c>
      <c r="C128" s="302" t="s">
        <v>64</v>
      </c>
      <c r="D128" s="304">
        <f t="shared" si="27"/>
        <v>0</v>
      </c>
      <c r="E128" s="304">
        <v>0</v>
      </c>
      <c r="F128" s="368">
        <v>0</v>
      </c>
      <c r="G128" s="304">
        <f t="shared" si="24"/>
        <v>0</v>
      </c>
      <c r="H128" s="305">
        <f t="shared" si="25"/>
        <v>0</v>
      </c>
      <c r="I128" s="295"/>
      <c r="J128" s="295"/>
    </row>
    <row r="129" spans="1:10" ht="12.75" customHeight="1" x14ac:dyDescent="0.2">
      <c r="A129" s="739"/>
      <c r="B129" s="296"/>
      <c r="C129" s="297" t="s">
        <v>65</v>
      </c>
      <c r="D129" s="298">
        <f>SUM(D130:D136)</f>
        <v>0</v>
      </c>
      <c r="E129" s="384"/>
      <c r="F129" s="384"/>
      <c r="G129" s="298">
        <f>SUM(G130:G136)</f>
        <v>0</v>
      </c>
      <c r="H129" s="300">
        <f>SUM(H130:H136)</f>
        <v>0</v>
      </c>
      <c r="I129" s="295"/>
      <c r="J129" s="295"/>
    </row>
    <row r="130" spans="1:10" ht="12.75" customHeight="1" x14ac:dyDescent="0.2">
      <c r="A130" s="739"/>
      <c r="B130" s="301">
        <v>53206030000000</v>
      </c>
      <c r="C130" s="302" t="s">
        <v>99</v>
      </c>
      <c r="D130" s="370">
        <f>+O62</f>
        <v>0</v>
      </c>
      <c r="E130" s="370">
        <v>0</v>
      </c>
      <c r="F130" s="371">
        <v>0</v>
      </c>
      <c r="G130" s="304">
        <f t="shared" ref="G130:G136" si="28">E130*F130</f>
        <v>0</v>
      </c>
      <c r="H130" s="305">
        <f t="shared" ref="H130:H135" si="29">D130+G130</f>
        <v>0</v>
      </c>
      <c r="I130" s="295"/>
      <c r="J130" s="295"/>
    </row>
    <row r="131" spans="1:10" ht="12.75" customHeight="1" x14ac:dyDescent="0.2">
      <c r="A131" s="739"/>
      <c r="B131" s="301">
        <v>53206040000000</v>
      </c>
      <c r="C131" s="302" t="s">
        <v>100</v>
      </c>
      <c r="D131" s="370">
        <f t="shared" ref="D131:D136" si="30">+O63</f>
        <v>0</v>
      </c>
      <c r="E131" s="370">
        <v>0</v>
      </c>
      <c r="F131" s="371">
        <v>0</v>
      </c>
      <c r="G131" s="304">
        <f t="shared" si="28"/>
        <v>0</v>
      </c>
      <c r="H131" s="305">
        <f t="shared" si="29"/>
        <v>0</v>
      </c>
      <c r="I131" s="295"/>
      <c r="J131" s="295"/>
    </row>
    <row r="132" spans="1:10" ht="12.75" customHeight="1" x14ac:dyDescent="0.2">
      <c r="A132" s="739"/>
      <c r="B132" s="301">
        <v>53206060000000</v>
      </c>
      <c r="C132" s="302" t="s">
        <v>199</v>
      </c>
      <c r="D132" s="370">
        <f t="shared" si="30"/>
        <v>0</v>
      </c>
      <c r="E132" s="370">
        <v>0</v>
      </c>
      <c r="F132" s="371">
        <v>0</v>
      </c>
      <c r="G132" s="304">
        <f t="shared" si="28"/>
        <v>0</v>
      </c>
      <c r="H132" s="305">
        <f t="shared" si="29"/>
        <v>0</v>
      </c>
      <c r="I132" s="295"/>
      <c r="J132" s="295"/>
    </row>
    <row r="133" spans="1:10" ht="12.75" customHeight="1" x14ac:dyDescent="0.2">
      <c r="A133" s="739"/>
      <c r="B133" s="301">
        <v>53206070000000</v>
      </c>
      <c r="C133" s="302" t="s">
        <v>102</v>
      </c>
      <c r="D133" s="370">
        <f t="shared" si="30"/>
        <v>0</v>
      </c>
      <c r="E133" s="370">
        <v>0</v>
      </c>
      <c r="F133" s="371">
        <v>0</v>
      </c>
      <c r="G133" s="304">
        <f t="shared" si="28"/>
        <v>0</v>
      </c>
      <c r="H133" s="305">
        <f t="shared" si="29"/>
        <v>0</v>
      </c>
      <c r="I133" s="295"/>
      <c r="J133" s="295"/>
    </row>
    <row r="134" spans="1:10" ht="12.75" customHeight="1" x14ac:dyDescent="0.2">
      <c r="A134" s="739"/>
      <c r="B134" s="301">
        <v>53206990000000</v>
      </c>
      <c r="C134" s="302" t="s">
        <v>200</v>
      </c>
      <c r="D134" s="370">
        <f t="shared" si="30"/>
        <v>0</v>
      </c>
      <c r="E134" s="370">
        <v>0</v>
      </c>
      <c r="F134" s="371">
        <v>0</v>
      </c>
      <c r="G134" s="304">
        <f t="shared" si="28"/>
        <v>0</v>
      </c>
      <c r="H134" s="305">
        <f t="shared" si="29"/>
        <v>0</v>
      </c>
      <c r="I134" s="295"/>
      <c r="J134" s="295"/>
    </row>
    <row r="135" spans="1:10" ht="12.75" customHeight="1" x14ac:dyDescent="0.2">
      <c r="A135" s="739"/>
      <c r="B135" s="301">
        <v>53208030000000</v>
      </c>
      <c r="C135" s="302" t="s">
        <v>104</v>
      </c>
      <c r="D135" s="370">
        <f t="shared" si="30"/>
        <v>0</v>
      </c>
      <c r="E135" s="370">
        <v>0</v>
      </c>
      <c r="F135" s="371">
        <v>0</v>
      </c>
      <c r="G135" s="304">
        <f t="shared" si="28"/>
        <v>0</v>
      </c>
      <c r="H135" s="305">
        <f t="shared" si="29"/>
        <v>0</v>
      </c>
      <c r="I135" s="295"/>
      <c r="J135" s="295"/>
    </row>
    <row r="136" spans="1:10" ht="12.75" customHeight="1" x14ac:dyDescent="0.2">
      <c r="A136" s="739"/>
      <c r="B136" s="301">
        <v>53206990000000</v>
      </c>
      <c r="C136" s="302" t="s">
        <v>221</v>
      </c>
      <c r="D136" s="370">
        <f t="shared" si="30"/>
        <v>0</v>
      </c>
      <c r="E136" s="370">
        <v>0</v>
      </c>
      <c r="F136" s="371">
        <v>0</v>
      </c>
      <c r="G136" s="304">
        <f t="shared" si="28"/>
        <v>0</v>
      </c>
      <c r="H136" s="305">
        <f>D136+G136</f>
        <v>0</v>
      </c>
      <c r="I136" s="295"/>
      <c r="J136" s="295"/>
    </row>
    <row r="137" spans="1:10" ht="12.75" customHeight="1" x14ac:dyDescent="0.2">
      <c r="A137" s="739"/>
      <c r="B137" s="296"/>
      <c r="C137" s="297" t="s">
        <v>66</v>
      </c>
      <c r="D137" s="298">
        <f>SUM(D138:D138)</f>
        <v>0</v>
      </c>
      <c r="E137" s="384"/>
      <c r="F137" s="384"/>
      <c r="G137" s="298">
        <f>SUM(G138:G138)</f>
        <v>0</v>
      </c>
      <c r="H137" s="300">
        <f>SUM(H138:H138)</f>
        <v>0</v>
      </c>
      <c r="I137" s="295"/>
      <c r="J137" s="295"/>
    </row>
    <row r="138" spans="1:10" ht="12.75" customHeight="1" x14ac:dyDescent="0.2">
      <c r="A138" s="739"/>
      <c r="B138" s="327"/>
      <c r="C138" s="314" t="s">
        <v>222</v>
      </c>
      <c r="D138" s="210">
        <v>0</v>
      </c>
      <c r="E138" s="210">
        <v>0</v>
      </c>
      <c r="F138" s="366">
        <v>0</v>
      </c>
      <c r="G138" s="304">
        <f t="shared" ref="G138" si="31">E138*F138</f>
        <v>0</v>
      </c>
      <c r="H138" s="315">
        <f t="shared" ref="H138" si="32">D138+G138</f>
        <v>0</v>
      </c>
      <c r="I138" s="516" t="s">
        <v>223</v>
      </c>
      <c r="J138" s="312">
        <f>+H136+H135+H134+H133+H132+H131+H130+H128+H127+H126+H125+H124+H123+H122+H121+H119+H116+H115+H114+H113+H112+H110+H108+H107+H101+H100+H99+H97+H96+H95+H94+H93+H92+H91+H90+H89+H88+H87</f>
        <v>0</v>
      </c>
    </row>
    <row r="139" spans="1:10" ht="13.5" collapsed="1" thickBot="1" x14ac:dyDescent="0.25">
      <c r="A139" s="740"/>
      <c r="B139" s="328"/>
      <c r="C139" s="316" t="s">
        <v>105</v>
      </c>
      <c r="D139" s="317">
        <f>SUM(D76,D103)</f>
        <v>16360000</v>
      </c>
      <c r="E139" s="318"/>
      <c r="F139" s="318"/>
      <c r="G139" s="317">
        <f>SUM(G76,G103)</f>
        <v>0</v>
      </c>
      <c r="H139" s="313">
        <f>SUM(H76,H103)</f>
        <v>16360000</v>
      </c>
      <c r="I139" s="515" t="s">
        <v>224</v>
      </c>
      <c r="J139" s="319">
        <f>+H139-J138</f>
        <v>16360000</v>
      </c>
    </row>
    <row r="140" spans="1:10" x14ac:dyDescent="0.2">
      <c r="A140" s="805" t="s">
        <v>240</v>
      </c>
      <c r="B140" s="409"/>
      <c r="C140" s="410" t="s">
        <v>11</v>
      </c>
      <c r="D140" s="411">
        <f>SUM(D141,D146)</f>
        <v>0</v>
      </c>
      <c r="E140" s="412"/>
      <c r="F140" s="412"/>
      <c r="G140" s="413">
        <f>SUM(G141,G146)</f>
        <v>0</v>
      </c>
      <c r="H140" s="414">
        <f>SUM(H141,H146)</f>
        <v>0</v>
      </c>
      <c r="I140" s="295"/>
      <c r="J140" s="295"/>
    </row>
    <row r="141" spans="1:10" ht="15.75" customHeight="1" x14ac:dyDescent="0.2">
      <c r="A141" s="806"/>
      <c r="B141" s="415"/>
      <c r="C141" s="416" t="s">
        <v>12</v>
      </c>
      <c r="D141" s="417">
        <f>SUM(D142:D145)</f>
        <v>0</v>
      </c>
      <c r="E141" s="418"/>
      <c r="F141" s="418"/>
      <c r="G141" s="419">
        <f>SUM(G142:G145)</f>
        <v>0</v>
      </c>
      <c r="H141" s="420">
        <f>SUM(H142:H145)</f>
        <v>0</v>
      </c>
      <c r="I141" s="295"/>
      <c r="J141" s="295"/>
    </row>
    <row r="142" spans="1:10" ht="15.75" customHeight="1" x14ac:dyDescent="0.2">
      <c r="A142" s="806"/>
      <c r="B142" s="421">
        <v>53103040100000</v>
      </c>
      <c r="C142" s="422" t="s">
        <v>95</v>
      </c>
      <c r="D142" s="423">
        <f>'F) Remuneraciones'!L31</f>
        <v>0</v>
      </c>
      <c r="E142" s="424">
        <v>0</v>
      </c>
      <c r="F142" s="425">
        <v>0</v>
      </c>
      <c r="G142" s="426">
        <f>E142*F142</f>
        <v>0</v>
      </c>
      <c r="H142" s="427">
        <f>D142+G142</f>
        <v>0</v>
      </c>
      <c r="I142" s="295"/>
      <c r="J142" s="295"/>
    </row>
    <row r="143" spans="1:10" ht="15.75" customHeight="1" x14ac:dyDescent="0.2">
      <c r="A143" s="806"/>
      <c r="B143" s="421">
        <v>53103050000000</v>
      </c>
      <c r="C143" s="422" t="s">
        <v>241</v>
      </c>
      <c r="D143" s="428">
        <v>0</v>
      </c>
      <c r="E143" s="429">
        <v>0</v>
      </c>
      <c r="F143" s="430">
        <v>0</v>
      </c>
      <c r="G143" s="426">
        <f>E143*F143</f>
        <v>0</v>
      </c>
      <c r="H143" s="427">
        <f>D143+G143</f>
        <v>0</v>
      </c>
      <c r="I143" s="295"/>
      <c r="J143" s="295"/>
    </row>
    <row r="144" spans="1:10" ht="15.75" customHeight="1" x14ac:dyDescent="0.2">
      <c r="A144" s="806"/>
      <c r="B144" s="431">
        <v>53103040400000</v>
      </c>
      <c r="C144" s="432" t="s">
        <v>179</v>
      </c>
      <c r="D144" s="428">
        <v>0</v>
      </c>
      <c r="E144" s="429">
        <v>0</v>
      </c>
      <c r="F144" s="430">
        <v>0</v>
      </c>
      <c r="G144" s="426">
        <f>E144*F144</f>
        <v>0</v>
      </c>
      <c r="H144" s="427">
        <f>D144+G144</f>
        <v>0</v>
      </c>
      <c r="I144" s="295"/>
      <c r="J144" s="295"/>
    </row>
    <row r="145" spans="1:10" ht="15.75" customHeight="1" x14ac:dyDescent="0.2">
      <c r="A145" s="806"/>
      <c r="B145" s="421">
        <v>53103080010000</v>
      </c>
      <c r="C145" s="422" t="s">
        <v>180</v>
      </c>
      <c r="D145" s="428">
        <v>0</v>
      </c>
      <c r="E145" s="429">
        <v>0</v>
      </c>
      <c r="F145" s="430">
        <v>0</v>
      </c>
      <c r="G145" s="426">
        <f>E145*F145</f>
        <v>0</v>
      </c>
      <c r="H145" s="427">
        <f>D145+G145</f>
        <v>0</v>
      </c>
      <c r="I145" s="295"/>
      <c r="J145" s="295"/>
    </row>
    <row r="146" spans="1:10" ht="15.75" customHeight="1" x14ac:dyDescent="0.2">
      <c r="A146" s="806"/>
      <c r="B146" s="415"/>
      <c r="C146" s="416" t="s">
        <v>16</v>
      </c>
      <c r="D146" s="417">
        <f>SUM(D147:D166)</f>
        <v>0</v>
      </c>
      <c r="E146" s="418"/>
      <c r="F146" s="418"/>
      <c r="G146" s="417">
        <f>SUM(G147:G166)</f>
        <v>0</v>
      </c>
      <c r="H146" s="420">
        <f>SUM(H147:H166)</f>
        <v>0</v>
      </c>
      <c r="I146" s="295"/>
      <c r="J146" s="295"/>
    </row>
    <row r="147" spans="1:10" ht="15.75" customHeight="1" x14ac:dyDescent="0.2">
      <c r="A147" s="806"/>
      <c r="B147" s="421">
        <v>53201010100000</v>
      </c>
      <c r="C147" s="433" t="s">
        <v>181</v>
      </c>
      <c r="D147" s="428">
        <v>0</v>
      </c>
      <c r="E147" s="429">
        <v>0</v>
      </c>
      <c r="F147" s="430">
        <v>0</v>
      </c>
      <c r="G147" s="426">
        <f t="shared" ref="G147:G166" si="33">E147*F147</f>
        <v>0</v>
      </c>
      <c r="H147" s="427">
        <f t="shared" ref="H147:H166" si="34">D147+G147</f>
        <v>0</v>
      </c>
      <c r="I147" s="295"/>
      <c r="J147" s="295"/>
    </row>
    <row r="148" spans="1:10" ht="15.75" customHeight="1" x14ac:dyDescent="0.2">
      <c r="A148" s="806"/>
      <c r="B148" s="421">
        <v>53201010100000</v>
      </c>
      <c r="C148" s="433" t="s">
        <v>182</v>
      </c>
      <c r="D148" s="428">
        <v>0</v>
      </c>
      <c r="E148" s="429">
        <v>0</v>
      </c>
      <c r="F148" s="430">
        <v>0</v>
      </c>
      <c r="G148" s="426">
        <f t="shared" si="33"/>
        <v>0</v>
      </c>
      <c r="H148" s="427">
        <f t="shared" si="34"/>
        <v>0</v>
      </c>
      <c r="I148" s="295"/>
      <c r="J148" s="295"/>
    </row>
    <row r="149" spans="1:10" ht="15.75" customHeight="1" x14ac:dyDescent="0.2">
      <c r="A149" s="806"/>
      <c r="B149" s="421">
        <v>53201010100000</v>
      </c>
      <c r="C149" s="433" t="s">
        <v>183</v>
      </c>
      <c r="D149" s="428">
        <v>0</v>
      </c>
      <c r="E149" s="429">
        <v>0</v>
      </c>
      <c r="F149" s="430">
        <v>0</v>
      </c>
      <c r="G149" s="426">
        <f t="shared" si="33"/>
        <v>0</v>
      </c>
      <c r="H149" s="427">
        <f t="shared" si="34"/>
        <v>0</v>
      </c>
      <c r="I149" s="295"/>
      <c r="J149" s="295"/>
    </row>
    <row r="150" spans="1:10" ht="15.75" customHeight="1" x14ac:dyDescent="0.2">
      <c r="A150" s="806"/>
      <c r="B150" s="421">
        <v>53202010100000</v>
      </c>
      <c r="C150" s="422" t="s">
        <v>184</v>
      </c>
      <c r="D150" s="428">
        <v>0</v>
      </c>
      <c r="E150" s="429">
        <v>0</v>
      </c>
      <c r="F150" s="430">
        <v>0</v>
      </c>
      <c r="G150" s="426">
        <f t="shared" si="33"/>
        <v>0</v>
      </c>
      <c r="H150" s="427">
        <f t="shared" si="34"/>
        <v>0</v>
      </c>
      <c r="I150" s="295"/>
      <c r="J150" s="295"/>
    </row>
    <row r="151" spans="1:10" ht="15.75" customHeight="1" x14ac:dyDescent="0.2">
      <c r="A151" s="806"/>
      <c r="B151" s="421">
        <v>53203010100000</v>
      </c>
      <c r="C151" s="422" t="s">
        <v>19</v>
      </c>
      <c r="D151" s="434">
        <v>0</v>
      </c>
      <c r="E151" s="435">
        <v>0</v>
      </c>
      <c r="F151" s="436">
        <v>0</v>
      </c>
      <c r="G151" s="426">
        <f t="shared" si="33"/>
        <v>0</v>
      </c>
      <c r="H151" s="427">
        <f t="shared" si="34"/>
        <v>0</v>
      </c>
      <c r="I151" s="295"/>
      <c r="J151" s="295"/>
    </row>
    <row r="152" spans="1:10" ht="15.75" customHeight="1" x14ac:dyDescent="0.2">
      <c r="A152" s="806"/>
      <c r="B152" s="421">
        <v>53203030000000</v>
      </c>
      <c r="C152" s="422" t="s">
        <v>185</v>
      </c>
      <c r="D152" s="434">
        <v>0</v>
      </c>
      <c r="E152" s="435">
        <v>0</v>
      </c>
      <c r="F152" s="436">
        <v>0</v>
      </c>
      <c r="G152" s="426">
        <f t="shared" si="33"/>
        <v>0</v>
      </c>
      <c r="H152" s="427">
        <f t="shared" si="34"/>
        <v>0</v>
      </c>
      <c r="I152" s="295"/>
      <c r="J152" s="295"/>
    </row>
    <row r="153" spans="1:10" ht="15.75" customHeight="1" x14ac:dyDescent="0.2">
      <c r="A153" s="806"/>
      <c r="B153" s="421">
        <v>53204030000000</v>
      </c>
      <c r="C153" s="422" t="s">
        <v>219</v>
      </c>
      <c r="D153" s="434">
        <v>0</v>
      </c>
      <c r="E153" s="435">
        <v>0</v>
      </c>
      <c r="F153" s="436">
        <v>0</v>
      </c>
      <c r="G153" s="426">
        <f t="shared" si="33"/>
        <v>0</v>
      </c>
      <c r="H153" s="427">
        <f>D153+G153</f>
        <v>0</v>
      </c>
      <c r="I153" s="295"/>
      <c r="J153" s="295"/>
    </row>
    <row r="154" spans="1:10" ht="15.75" customHeight="1" x14ac:dyDescent="0.2">
      <c r="A154" s="806"/>
      <c r="B154" s="421">
        <v>53204100100001</v>
      </c>
      <c r="C154" s="422" t="s">
        <v>22</v>
      </c>
      <c r="D154" s="434">
        <v>0</v>
      </c>
      <c r="E154" s="435">
        <v>0</v>
      </c>
      <c r="F154" s="436">
        <v>0</v>
      </c>
      <c r="G154" s="426">
        <f t="shared" si="33"/>
        <v>0</v>
      </c>
      <c r="H154" s="427">
        <f t="shared" si="34"/>
        <v>0</v>
      </c>
      <c r="I154" s="295"/>
      <c r="J154" s="295"/>
    </row>
    <row r="155" spans="1:10" ht="15.75" customHeight="1" x14ac:dyDescent="0.2">
      <c r="A155" s="806"/>
      <c r="B155" s="421">
        <v>53204130100000</v>
      </c>
      <c r="C155" s="422" t="s">
        <v>187</v>
      </c>
      <c r="D155" s="434">
        <v>0</v>
      </c>
      <c r="E155" s="435">
        <v>0</v>
      </c>
      <c r="F155" s="436">
        <v>0</v>
      </c>
      <c r="G155" s="426">
        <f t="shared" si="33"/>
        <v>0</v>
      </c>
      <c r="H155" s="427">
        <f t="shared" si="34"/>
        <v>0</v>
      </c>
      <c r="I155" s="295"/>
      <c r="J155" s="295"/>
    </row>
    <row r="156" spans="1:10" ht="15.75" customHeight="1" x14ac:dyDescent="0.2">
      <c r="A156" s="806"/>
      <c r="B156" s="421">
        <v>53205010100000</v>
      </c>
      <c r="C156" s="422" t="s">
        <v>24</v>
      </c>
      <c r="D156" s="434">
        <v>0</v>
      </c>
      <c r="E156" s="435">
        <v>0</v>
      </c>
      <c r="F156" s="436">
        <v>0</v>
      </c>
      <c r="G156" s="426">
        <f t="shared" si="33"/>
        <v>0</v>
      </c>
      <c r="H156" s="427">
        <f t="shared" si="34"/>
        <v>0</v>
      </c>
      <c r="I156" s="295"/>
      <c r="J156" s="295"/>
    </row>
    <row r="157" spans="1:10" ht="15.75" customHeight="1" x14ac:dyDescent="0.2">
      <c r="A157" s="806"/>
      <c r="B157" s="421">
        <v>53205020100000</v>
      </c>
      <c r="C157" s="422" t="s">
        <v>25</v>
      </c>
      <c r="D157" s="434">
        <v>0</v>
      </c>
      <c r="E157" s="435">
        <v>0</v>
      </c>
      <c r="F157" s="436">
        <v>0</v>
      </c>
      <c r="G157" s="426">
        <f t="shared" si="33"/>
        <v>0</v>
      </c>
      <c r="H157" s="427">
        <f t="shared" si="34"/>
        <v>0</v>
      </c>
      <c r="I157" s="295"/>
      <c r="J157" s="295"/>
    </row>
    <row r="158" spans="1:10" ht="15.75" customHeight="1" x14ac:dyDescent="0.2">
      <c r="A158" s="806"/>
      <c r="B158" s="421">
        <v>53205030100000</v>
      </c>
      <c r="C158" s="422" t="s">
        <v>26</v>
      </c>
      <c r="D158" s="434">
        <v>0</v>
      </c>
      <c r="E158" s="435">
        <v>0</v>
      </c>
      <c r="F158" s="436">
        <v>0</v>
      </c>
      <c r="G158" s="426">
        <f t="shared" si="33"/>
        <v>0</v>
      </c>
      <c r="H158" s="427">
        <f t="shared" si="34"/>
        <v>0</v>
      </c>
      <c r="I158" s="295"/>
      <c r="J158" s="295"/>
    </row>
    <row r="159" spans="1:10" ht="15.75" customHeight="1" x14ac:dyDescent="0.2">
      <c r="A159" s="806"/>
      <c r="B159" s="421">
        <v>53205050100000</v>
      </c>
      <c r="C159" s="422" t="s">
        <v>27</v>
      </c>
      <c r="D159" s="434">
        <v>0</v>
      </c>
      <c r="E159" s="435">
        <v>0</v>
      </c>
      <c r="F159" s="436">
        <v>0</v>
      </c>
      <c r="G159" s="426">
        <f t="shared" si="33"/>
        <v>0</v>
      </c>
      <c r="H159" s="427">
        <f t="shared" si="34"/>
        <v>0</v>
      </c>
      <c r="I159" s="295"/>
      <c r="J159" s="295"/>
    </row>
    <row r="160" spans="1:10" ht="15.75" customHeight="1" x14ac:dyDescent="0.2">
      <c r="A160" s="806"/>
      <c r="B160" s="421">
        <v>53205070100000</v>
      </c>
      <c r="C160" s="422" t="s">
        <v>29</v>
      </c>
      <c r="D160" s="434">
        <v>0</v>
      </c>
      <c r="E160" s="435">
        <v>0</v>
      </c>
      <c r="F160" s="436">
        <v>0</v>
      </c>
      <c r="G160" s="426">
        <f t="shared" si="33"/>
        <v>0</v>
      </c>
      <c r="H160" s="427">
        <f t="shared" si="34"/>
        <v>0</v>
      </c>
      <c r="I160" s="295"/>
      <c r="J160" s="295"/>
    </row>
    <row r="161" spans="1:10" ht="15.75" customHeight="1" x14ac:dyDescent="0.2">
      <c r="A161" s="806"/>
      <c r="B161" s="421">
        <v>53208010100000</v>
      </c>
      <c r="C161" s="422" t="s">
        <v>30</v>
      </c>
      <c r="D161" s="434">
        <v>0</v>
      </c>
      <c r="E161" s="435">
        <v>0</v>
      </c>
      <c r="F161" s="436">
        <v>0</v>
      </c>
      <c r="G161" s="426">
        <f t="shared" si="33"/>
        <v>0</v>
      </c>
      <c r="H161" s="427">
        <f t="shared" si="34"/>
        <v>0</v>
      </c>
      <c r="I161" s="295"/>
      <c r="J161" s="295"/>
    </row>
    <row r="162" spans="1:10" ht="15.75" customHeight="1" x14ac:dyDescent="0.2">
      <c r="A162" s="806"/>
      <c r="B162" s="421">
        <v>53208070100001</v>
      </c>
      <c r="C162" s="422" t="s">
        <v>31</v>
      </c>
      <c r="D162" s="428">
        <v>0</v>
      </c>
      <c r="E162" s="429">
        <v>0</v>
      </c>
      <c r="F162" s="430">
        <v>0</v>
      </c>
      <c r="G162" s="426">
        <f t="shared" si="33"/>
        <v>0</v>
      </c>
      <c r="H162" s="427">
        <f t="shared" si="34"/>
        <v>0</v>
      </c>
      <c r="I162" s="295"/>
      <c r="J162" s="295"/>
    </row>
    <row r="163" spans="1:10" ht="15.75" customHeight="1" x14ac:dyDescent="0.2">
      <c r="A163" s="806"/>
      <c r="B163" s="421">
        <v>53208100100001</v>
      </c>
      <c r="C163" s="422" t="s">
        <v>188</v>
      </c>
      <c r="D163" s="434">
        <v>0</v>
      </c>
      <c r="E163" s="435">
        <v>0</v>
      </c>
      <c r="F163" s="436">
        <v>0</v>
      </c>
      <c r="G163" s="426">
        <f t="shared" si="33"/>
        <v>0</v>
      </c>
      <c r="H163" s="427">
        <f t="shared" si="34"/>
        <v>0</v>
      </c>
      <c r="I163" s="295"/>
      <c r="J163" s="295"/>
    </row>
    <row r="164" spans="1:10" ht="15.75" customHeight="1" x14ac:dyDescent="0.2">
      <c r="A164" s="806"/>
      <c r="B164" s="421">
        <v>53211030000000</v>
      </c>
      <c r="C164" s="422" t="s">
        <v>32</v>
      </c>
      <c r="D164" s="434">
        <v>0</v>
      </c>
      <c r="E164" s="435">
        <v>0</v>
      </c>
      <c r="F164" s="436">
        <v>0</v>
      </c>
      <c r="G164" s="426">
        <f t="shared" si="33"/>
        <v>0</v>
      </c>
      <c r="H164" s="427">
        <f t="shared" si="34"/>
        <v>0</v>
      </c>
      <c r="I164" s="295"/>
      <c r="J164" s="295"/>
    </row>
    <row r="165" spans="1:10" ht="15.75" customHeight="1" x14ac:dyDescent="0.2">
      <c r="A165" s="806"/>
      <c r="B165" s="421">
        <v>53212020100000</v>
      </c>
      <c r="C165" s="422" t="s">
        <v>189</v>
      </c>
      <c r="D165" s="434">
        <v>0</v>
      </c>
      <c r="E165" s="435">
        <v>0</v>
      </c>
      <c r="F165" s="436">
        <v>0</v>
      </c>
      <c r="G165" s="426">
        <f t="shared" si="33"/>
        <v>0</v>
      </c>
      <c r="H165" s="427">
        <f t="shared" si="34"/>
        <v>0</v>
      </c>
      <c r="I165" s="295"/>
      <c r="J165" s="295"/>
    </row>
    <row r="166" spans="1:10" ht="15.75" customHeight="1" x14ac:dyDescent="0.2">
      <c r="A166" s="806"/>
      <c r="B166" s="421">
        <v>53214020000000</v>
      </c>
      <c r="C166" s="422" t="s">
        <v>190</v>
      </c>
      <c r="D166" s="428">
        <v>0</v>
      </c>
      <c r="E166" s="429">
        <v>0</v>
      </c>
      <c r="F166" s="430">
        <v>0</v>
      </c>
      <c r="G166" s="426">
        <f t="shared" si="33"/>
        <v>0</v>
      </c>
      <c r="H166" s="427">
        <f t="shared" si="34"/>
        <v>0</v>
      </c>
      <c r="I166" s="295"/>
      <c r="J166" s="295"/>
    </row>
    <row r="167" spans="1:10" ht="15.75" customHeight="1" x14ac:dyDescent="0.2">
      <c r="A167" s="806"/>
      <c r="B167" s="409"/>
      <c r="C167" s="410" t="s">
        <v>34</v>
      </c>
      <c r="D167" s="411">
        <f>+D168+D173+D175+D184+D193+D201</f>
        <v>0</v>
      </c>
      <c r="E167" s="412"/>
      <c r="F167" s="412"/>
      <c r="G167" s="411">
        <f>SUM(G168,G173,G175,G184,G193,G201)</f>
        <v>0</v>
      </c>
      <c r="H167" s="437">
        <f>SUM(H168,H173,H175,H184,H193,H201)</f>
        <v>0</v>
      </c>
      <c r="I167" s="295"/>
      <c r="J167" s="295"/>
    </row>
    <row r="168" spans="1:10" ht="15.75" customHeight="1" x14ac:dyDescent="0.2">
      <c r="A168" s="806"/>
      <c r="B168" s="415"/>
      <c r="C168" s="416" t="s">
        <v>35</v>
      </c>
      <c r="D168" s="417">
        <f>SUM(D169:D172)</f>
        <v>0</v>
      </c>
      <c r="E168" s="418"/>
      <c r="F168" s="418"/>
      <c r="G168" s="438">
        <f>SUM(G169:G172)</f>
        <v>0</v>
      </c>
      <c r="H168" s="439">
        <f>SUM(H169:H172)</f>
        <v>0</v>
      </c>
      <c r="I168" s="295"/>
      <c r="J168" s="295"/>
    </row>
    <row r="169" spans="1:10" ht="15.75" customHeight="1" x14ac:dyDescent="0.2">
      <c r="A169" s="806"/>
      <c r="B169" s="421">
        <v>53202020100000</v>
      </c>
      <c r="C169" s="422" t="s">
        <v>191</v>
      </c>
      <c r="D169" s="428">
        <v>0</v>
      </c>
      <c r="E169" s="429">
        <v>0</v>
      </c>
      <c r="F169" s="430">
        <v>0</v>
      </c>
      <c r="G169" s="426">
        <f>E169*F169</f>
        <v>0</v>
      </c>
      <c r="H169" s="427">
        <f t="shared" ref="H169:H202" si="35">D169+G169</f>
        <v>0</v>
      </c>
      <c r="I169" s="295"/>
      <c r="J169" s="295"/>
    </row>
    <row r="170" spans="1:10" ht="15.75" customHeight="1" x14ac:dyDescent="0.2">
      <c r="A170" s="806"/>
      <c r="B170" s="421">
        <v>53202030000000</v>
      </c>
      <c r="C170" s="422" t="s">
        <v>192</v>
      </c>
      <c r="D170" s="428">
        <v>0</v>
      </c>
      <c r="E170" s="429">
        <v>0</v>
      </c>
      <c r="F170" s="430">
        <v>0</v>
      </c>
      <c r="G170" s="426">
        <f t="shared" ref="G170:G202" si="36">E170*F170</f>
        <v>0</v>
      </c>
      <c r="H170" s="427">
        <f t="shared" si="35"/>
        <v>0</v>
      </c>
      <c r="I170" s="295"/>
      <c r="J170" s="295"/>
    </row>
    <row r="171" spans="1:10" ht="15.75" customHeight="1" x14ac:dyDescent="0.2">
      <c r="A171" s="806"/>
      <c r="B171" s="421">
        <v>53211020000000</v>
      </c>
      <c r="C171" s="422" t="s">
        <v>41</v>
      </c>
      <c r="D171" s="435">
        <f>O104</f>
        <v>0</v>
      </c>
      <c r="E171" s="435">
        <v>0</v>
      </c>
      <c r="F171" s="435">
        <v>0</v>
      </c>
      <c r="G171" s="426">
        <f t="shared" si="36"/>
        <v>0</v>
      </c>
      <c r="H171" s="427">
        <f t="shared" si="35"/>
        <v>0</v>
      </c>
      <c r="I171" s="295"/>
      <c r="J171" s="295"/>
    </row>
    <row r="172" spans="1:10" ht="15.75" customHeight="1" x14ac:dyDescent="0.2">
      <c r="A172" s="806"/>
      <c r="B172" s="421">
        <v>53101040600000</v>
      </c>
      <c r="C172" s="422" t="s">
        <v>193</v>
      </c>
      <c r="D172" s="435">
        <f>O105</f>
        <v>0</v>
      </c>
      <c r="E172" s="435">
        <v>0</v>
      </c>
      <c r="F172" s="435">
        <v>0</v>
      </c>
      <c r="G172" s="426">
        <f t="shared" si="36"/>
        <v>0</v>
      </c>
      <c r="H172" s="427">
        <f t="shared" si="35"/>
        <v>0</v>
      </c>
      <c r="I172" s="295"/>
      <c r="J172" s="295"/>
    </row>
    <row r="173" spans="1:10" ht="15.75" customHeight="1" x14ac:dyDescent="0.2">
      <c r="A173" s="806"/>
      <c r="B173" s="415"/>
      <c r="C173" s="416" t="s">
        <v>42</v>
      </c>
      <c r="D173" s="417">
        <f>SUM(D174:D174)</f>
        <v>0</v>
      </c>
      <c r="E173" s="418"/>
      <c r="F173" s="418"/>
      <c r="G173" s="438">
        <f>SUM(G174:G174)</f>
        <v>0</v>
      </c>
      <c r="H173" s="439">
        <f>SUM(H174:H174)</f>
        <v>0</v>
      </c>
      <c r="I173" s="295"/>
      <c r="J173" s="295"/>
    </row>
    <row r="174" spans="1:10" ht="15.75" customHeight="1" x14ac:dyDescent="0.2">
      <c r="A174" s="806"/>
      <c r="B174" s="440">
        <v>53205990000000</v>
      </c>
      <c r="C174" s="422" t="s">
        <v>44</v>
      </c>
      <c r="D174" s="435">
        <v>0</v>
      </c>
      <c r="E174" s="435">
        <v>0</v>
      </c>
      <c r="F174" s="435">
        <v>0</v>
      </c>
      <c r="G174" s="426">
        <f t="shared" si="36"/>
        <v>0</v>
      </c>
      <c r="H174" s="427">
        <f t="shared" si="35"/>
        <v>0</v>
      </c>
      <c r="I174" s="295"/>
      <c r="J174" s="295"/>
    </row>
    <row r="175" spans="1:10" ht="15.75" customHeight="1" x14ac:dyDescent="0.2">
      <c r="A175" s="806"/>
      <c r="B175" s="415"/>
      <c r="C175" s="416" t="s">
        <v>45</v>
      </c>
      <c r="D175" s="417">
        <f>SUM(D176:D183)</f>
        <v>0</v>
      </c>
      <c r="E175" s="418"/>
      <c r="F175" s="418"/>
      <c r="G175" s="417">
        <f>SUM(G176:G183)</f>
        <v>0</v>
      </c>
      <c r="H175" s="420">
        <f>SUM(H176:H183)</f>
        <v>0</v>
      </c>
      <c r="I175" s="295"/>
      <c r="J175" s="295"/>
    </row>
    <row r="176" spans="1:10" ht="15.75" customHeight="1" x14ac:dyDescent="0.2">
      <c r="A176" s="806"/>
      <c r="B176" s="421">
        <v>53204010000000</v>
      </c>
      <c r="C176" s="422" t="s">
        <v>47</v>
      </c>
      <c r="D176" s="435">
        <v>0</v>
      </c>
      <c r="E176" s="435">
        <v>0</v>
      </c>
      <c r="F176" s="435">
        <v>0</v>
      </c>
      <c r="G176" s="426">
        <f t="shared" si="36"/>
        <v>0</v>
      </c>
      <c r="H176" s="427">
        <f t="shared" si="35"/>
        <v>0</v>
      </c>
      <c r="I176" s="295"/>
      <c r="J176" s="295"/>
    </row>
    <row r="177" spans="1:10" ht="15.75" customHeight="1" x14ac:dyDescent="0.2">
      <c r="A177" s="806"/>
      <c r="B177" s="440">
        <v>53204040200000</v>
      </c>
      <c r="C177" s="422" t="s">
        <v>220</v>
      </c>
      <c r="D177" s="435">
        <v>0</v>
      </c>
      <c r="E177" s="435">
        <v>0</v>
      </c>
      <c r="F177" s="435">
        <v>0</v>
      </c>
      <c r="G177" s="426">
        <f t="shared" si="36"/>
        <v>0</v>
      </c>
      <c r="H177" s="427">
        <f t="shared" si="35"/>
        <v>0</v>
      </c>
      <c r="I177" s="295"/>
      <c r="J177" s="295"/>
    </row>
    <row r="178" spans="1:10" ht="15.75" customHeight="1" x14ac:dyDescent="0.2">
      <c r="A178" s="806"/>
      <c r="B178" s="421">
        <v>53204060000000</v>
      </c>
      <c r="C178" s="422" t="s">
        <v>49</v>
      </c>
      <c r="D178" s="435">
        <v>0</v>
      </c>
      <c r="E178" s="435">
        <v>0</v>
      </c>
      <c r="F178" s="435">
        <v>0</v>
      </c>
      <c r="G178" s="426">
        <f t="shared" si="36"/>
        <v>0</v>
      </c>
      <c r="H178" s="427">
        <f t="shared" si="35"/>
        <v>0</v>
      </c>
      <c r="I178" s="295"/>
      <c r="J178" s="295"/>
    </row>
    <row r="179" spans="1:10" ht="15.75" customHeight="1" x14ac:dyDescent="0.2">
      <c r="A179" s="806"/>
      <c r="B179" s="421">
        <v>53204070000000</v>
      </c>
      <c r="C179" s="422" t="s">
        <v>50</v>
      </c>
      <c r="D179" s="435">
        <v>0</v>
      </c>
      <c r="E179" s="435">
        <v>0</v>
      </c>
      <c r="F179" s="435">
        <v>0</v>
      </c>
      <c r="G179" s="426">
        <f t="shared" si="36"/>
        <v>0</v>
      </c>
      <c r="H179" s="427">
        <f t="shared" si="35"/>
        <v>0</v>
      </c>
      <c r="I179" s="295"/>
      <c r="J179" s="295"/>
    </row>
    <row r="180" spans="1:10" ht="15.75" customHeight="1" x14ac:dyDescent="0.2">
      <c r="A180" s="806"/>
      <c r="B180" s="421">
        <v>53204080000000</v>
      </c>
      <c r="C180" s="422" t="s">
        <v>51</v>
      </c>
      <c r="D180" s="435">
        <v>0</v>
      </c>
      <c r="E180" s="435">
        <v>0</v>
      </c>
      <c r="F180" s="435">
        <v>0</v>
      </c>
      <c r="G180" s="426">
        <f t="shared" si="36"/>
        <v>0</v>
      </c>
      <c r="H180" s="427">
        <f t="shared" si="35"/>
        <v>0</v>
      </c>
      <c r="I180" s="295"/>
      <c r="J180" s="295"/>
    </row>
    <row r="181" spans="1:10" ht="15.75" customHeight="1" x14ac:dyDescent="0.2">
      <c r="A181" s="806"/>
      <c r="B181" s="421">
        <v>53214010000000</v>
      </c>
      <c r="C181" s="422" t="s">
        <v>52</v>
      </c>
      <c r="D181" s="441">
        <v>0</v>
      </c>
      <c r="E181" s="441">
        <v>0</v>
      </c>
      <c r="F181" s="441">
        <v>0</v>
      </c>
      <c r="G181" s="426">
        <f t="shared" si="36"/>
        <v>0</v>
      </c>
      <c r="H181" s="427">
        <f t="shared" si="35"/>
        <v>0</v>
      </c>
      <c r="I181" s="295"/>
      <c r="J181" s="295"/>
    </row>
    <row r="182" spans="1:10" ht="15.75" customHeight="1" x14ac:dyDescent="0.2">
      <c r="A182" s="806"/>
      <c r="B182" s="421">
        <v>53214040000000</v>
      </c>
      <c r="C182" s="422" t="s">
        <v>194</v>
      </c>
      <c r="D182" s="441">
        <v>0</v>
      </c>
      <c r="E182" s="441">
        <v>0</v>
      </c>
      <c r="F182" s="441">
        <v>0</v>
      </c>
      <c r="G182" s="426">
        <f t="shared" si="36"/>
        <v>0</v>
      </c>
      <c r="H182" s="427">
        <f t="shared" si="35"/>
        <v>0</v>
      </c>
      <c r="I182" s="295"/>
      <c r="J182" s="295"/>
    </row>
    <row r="183" spans="1:10" ht="15.75" customHeight="1" x14ac:dyDescent="0.2">
      <c r="A183" s="806"/>
      <c r="B183" s="431">
        <v>53204020100000</v>
      </c>
      <c r="C183" s="422" t="s">
        <v>186</v>
      </c>
      <c r="D183" s="435">
        <v>0</v>
      </c>
      <c r="E183" s="435">
        <v>0</v>
      </c>
      <c r="F183" s="435">
        <v>0</v>
      </c>
      <c r="G183" s="426">
        <f t="shared" si="36"/>
        <v>0</v>
      </c>
      <c r="H183" s="427">
        <f t="shared" si="35"/>
        <v>0</v>
      </c>
      <c r="I183" s="295"/>
      <c r="J183" s="295"/>
    </row>
    <row r="184" spans="1:10" ht="15.75" customHeight="1" x14ac:dyDescent="0.2">
      <c r="A184" s="806"/>
      <c r="B184" s="415"/>
      <c r="C184" s="416" t="s">
        <v>55</v>
      </c>
      <c r="D184" s="417">
        <f>SUM(D185:D192)</f>
        <v>0</v>
      </c>
      <c r="E184" s="418"/>
      <c r="F184" s="418"/>
      <c r="G184" s="417">
        <f>SUM(G185:G192)</f>
        <v>0</v>
      </c>
      <c r="H184" s="420">
        <f>SUM(H185:H192)</f>
        <v>0</v>
      </c>
      <c r="I184" s="295"/>
      <c r="J184" s="295"/>
    </row>
    <row r="185" spans="1:10" ht="15.75" customHeight="1" x14ac:dyDescent="0.2">
      <c r="A185" s="806"/>
      <c r="B185" s="421">
        <v>53207010000000</v>
      </c>
      <c r="C185" s="422" t="s">
        <v>56</v>
      </c>
      <c r="D185" s="435">
        <v>0</v>
      </c>
      <c r="E185" s="435">
        <v>0</v>
      </c>
      <c r="F185" s="435">
        <v>0</v>
      </c>
      <c r="G185" s="426">
        <f t="shared" si="36"/>
        <v>0</v>
      </c>
      <c r="H185" s="427">
        <f t="shared" si="35"/>
        <v>0</v>
      </c>
      <c r="I185" s="295"/>
      <c r="J185" s="295"/>
    </row>
    <row r="186" spans="1:10" ht="15.75" customHeight="1" x14ac:dyDescent="0.2">
      <c r="A186" s="806"/>
      <c r="B186" s="421">
        <v>53207020000000</v>
      </c>
      <c r="C186" s="422" t="s">
        <v>57</v>
      </c>
      <c r="D186" s="435">
        <v>0</v>
      </c>
      <c r="E186" s="435">
        <v>0</v>
      </c>
      <c r="F186" s="435">
        <v>0</v>
      </c>
      <c r="G186" s="426">
        <f t="shared" si="36"/>
        <v>0</v>
      </c>
      <c r="H186" s="427">
        <f t="shared" si="35"/>
        <v>0</v>
      </c>
      <c r="I186" s="295"/>
      <c r="J186" s="295"/>
    </row>
    <row r="187" spans="1:10" ht="15.75" customHeight="1" x14ac:dyDescent="0.2">
      <c r="A187" s="806"/>
      <c r="B187" s="421">
        <v>53208020000000</v>
      </c>
      <c r="C187" s="422" t="s">
        <v>177</v>
      </c>
      <c r="D187" s="435">
        <v>0</v>
      </c>
      <c r="E187" s="435">
        <v>0</v>
      </c>
      <c r="F187" s="435">
        <v>0</v>
      </c>
      <c r="G187" s="426">
        <f t="shared" si="36"/>
        <v>0</v>
      </c>
      <c r="H187" s="427">
        <f t="shared" si="35"/>
        <v>0</v>
      </c>
      <c r="I187" s="295"/>
      <c r="J187" s="295"/>
    </row>
    <row r="188" spans="1:10" ht="15.75" customHeight="1" x14ac:dyDescent="0.2">
      <c r="A188" s="806"/>
      <c r="B188" s="421">
        <v>53208990000000</v>
      </c>
      <c r="C188" s="422" t="s">
        <v>195</v>
      </c>
      <c r="D188" s="435">
        <v>0</v>
      </c>
      <c r="E188" s="435">
        <v>0</v>
      </c>
      <c r="F188" s="435">
        <v>0</v>
      </c>
      <c r="G188" s="426">
        <f t="shared" si="36"/>
        <v>0</v>
      </c>
      <c r="H188" s="427">
        <f t="shared" si="35"/>
        <v>0</v>
      </c>
      <c r="I188" s="295"/>
      <c r="J188" s="295"/>
    </row>
    <row r="189" spans="1:10" ht="15.75" customHeight="1" x14ac:dyDescent="0.2">
      <c r="A189" s="806"/>
      <c r="B189" s="431">
        <v>53210020300000</v>
      </c>
      <c r="C189" s="422" t="s">
        <v>197</v>
      </c>
      <c r="D189" s="434">
        <v>0</v>
      </c>
      <c r="E189" s="434">
        <v>0</v>
      </c>
      <c r="F189" s="436">
        <v>0</v>
      </c>
      <c r="G189" s="426">
        <f t="shared" si="36"/>
        <v>0</v>
      </c>
      <c r="H189" s="427">
        <f t="shared" si="35"/>
        <v>0</v>
      </c>
      <c r="I189" s="295"/>
      <c r="J189" s="295"/>
    </row>
    <row r="190" spans="1:10" ht="15.75" customHeight="1" x14ac:dyDescent="0.2">
      <c r="A190" s="806"/>
      <c r="B190" s="421">
        <v>53208990000000</v>
      </c>
      <c r="C190" s="422" t="s">
        <v>198</v>
      </c>
      <c r="D190" s="435">
        <v>0</v>
      </c>
      <c r="E190" s="435">
        <v>0</v>
      </c>
      <c r="F190" s="435">
        <v>0</v>
      </c>
      <c r="G190" s="426">
        <f t="shared" si="36"/>
        <v>0</v>
      </c>
      <c r="H190" s="427">
        <f t="shared" si="35"/>
        <v>0</v>
      </c>
      <c r="I190" s="295"/>
      <c r="J190" s="295"/>
    </row>
    <row r="191" spans="1:10" ht="15.75" customHeight="1" x14ac:dyDescent="0.2">
      <c r="A191" s="806"/>
      <c r="B191" s="421">
        <v>53209990000000</v>
      </c>
      <c r="C191" s="422" t="s">
        <v>196</v>
      </c>
      <c r="D191" s="435">
        <v>0</v>
      </c>
      <c r="E191" s="435">
        <v>0</v>
      </c>
      <c r="F191" s="435">
        <v>0</v>
      </c>
      <c r="G191" s="426">
        <f t="shared" si="36"/>
        <v>0</v>
      </c>
      <c r="H191" s="427">
        <f t="shared" si="35"/>
        <v>0</v>
      </c>
      <c r="I191" s="295"/>
      <c r="J191" s="295"/>
    </row>
    <row r="192" spans="1:10" ht="15.75" customHeight="1" x14ac:dyDescent="0.2">
      <c r="A192" s="806"/>
      <c r="B192" s="421">
        <v>53210020100000</v>
      </c>
      <c r="C192" s="422" t="s">
        <v>64</v>
      </c>
      <c r="D192" s="435">
        <v>0</v>
      </c>
      <c r="E192" s="435">
        <v>0</v>
      </c>
      <c r="F192" s="435">
        <v>0</v>
      </c>
      <c r="G192" s="426">
        <f t="shared" si="36"/>
        <v>0</v>
      </c>
      <c r="H192" s="427">
        <f t="shared" si="35"/>
        <v>0</v>
      </c>
      <c r="I192" s="295"/>
      <c r="J192" s="295"/>
    </row>
    <row r="193" spans="1:10" ht="15.75" customHeight="1" x14ac:dyDescent="0.2">
      <c r="A193" s="806"/>
      <c r="B193" s="415"/>
      <c r="C193" s="416" t="s">
        <v>65</v>
      </c>
      <c r="D193" s="417">
        <f>SUM(D194:D200)</f>
        <v>0</v>
      </c>
      <c r="E193" s="418"/>
      <c r="F193" s="418"/>
      <c r="G193" s="417">
        <f>SUM(G194:G200)</f>
        <v>0</v>
      </c>
      <c r="H193" s="420">
        <f>SUM(H194:H200)</f>
        <v>0</v>
      </c>
      <c r="I193" s="295"/>
      <c r="J193" s="295"/>
    </row>
    <row r="194" spans="1:10" ht="15.75" customHeight="1" x14ac:dyDescent="0.2">
      <c r="A194" s="806"/>
      <c r="B194" s="421">
        <v>53206030000000</v>
      </c>
      <c r="C194" s="422" t="s">
        <v>99</v>
      </c>
      <c r="D194" s="435">
        <v>0</v>
      </c>
      <c r="E194" s="435">
        <v>0</v>
      </c>
      <c r="F194" s="435">
        <v>0</v>
      </c>
      <c r="G194" s="426">
        <f t="shared" si="36"/>
        <v>0</v>
      </c>
      <c r="H194" s="427">
        <f t="shared" si="35"/>
        <v>0</v>
      </c>
      <c r="I194" s="295"/>
      <c r="J194" s="295"/>
    </row>
    <row r="195" spans="1:10" ht="15.75" customHeight="1" x14ac:dyDescent="0.2">
      <c r="A195" s="806"/>
      <c r="B195" s="421">
        <v>53206040000000</v>
      </c>
      <c r="C195" s="422" t="s">
        <v>100</v>
      </c>
      <c r="D195" s="435">
        <v>0</v>
      </c>
      <c r="E195" s="435">
        <v>0</v>
      </c>
      <c r="F195" s="435">
        <v>0</v>
      </c>
      <c r="G195" s="426">
        <f t="shared" si="36"/>
        <v>0</v>
      </c>
      <c r="H195" s="427">
        <f t="shared" si="35"/>
        <v>0</v>
      </c>
      <c r="I195" s="295"/>
      <c r="J195" s="295"/>
    </row>
    <row r="196" spans="1:10" ht="15.75" customHeight="1" x14ac:dyDescent="0.2">
      <c r="A196" s="806"/>
      <c r="B196" s="421">
        <v>53206060000000</v>
      </c>
      <c r="C196" s="422" t="s">
        <v>199</v>
      </c>
      <c r="D196" s="435">
        <v>0</v>
      </c>
      <c r="E196" s="435">
        <v>0</v>
      </c>
      <c r="F196" s="435">
        <v>0</v>
      </c>
      <c r="G196" s="426">
        <f t="shared" si="36"/>
        <v>0</v>
      </c>
      <c r="H196" s="427">
        <f t="shared" si="35"/>
        <v>0</v>
      </c>
      <c r="I196" s="295"/>
      <c r="J196" s="295"/>
    </row>
    <row r="197" spans="1:10" ht="15.75" customHeight="1" x14ac:dyDescent="0.2">
      <c r="A197" s="806"/>
      <c r="B197" s="421">
        <v>53206070000000</v>
      </c>
      <c r="C197" s="422" t="s">
        <v>102</v>
      </c>
      <c r="D197" s="435">
        <v>0</v>
      </c>
      <c r="E197" s="435">
        <v>0</v>
      </c>
      <c r="F197" s="435">
        <v>0</v>
      </c>
      <c r="G197" s="426">
        <f t="shared" si="36"/>
        <v>0</v>
      </c>
      <c r="H197" s="427">
        <f t="shared" si="35"/>
        <v>0</v>
      </c>
      <c r="I197" s="295"/>
      <c r="J197" s="295"/>
    </row>
    <row r="198" spans="1:10" ht="15.75" customHeight="1" x14ac:dyDescent="0.2">
      <c r="A198" s="806"/>
      <c r="B198" s="421">
        <v>53206990000000</v>
      </c>
      <c r="C198" s="422" t="s">
        <v>200</v>
      </c>
      <c r="D198" s="435">
        <v>0</v>
      </c>
      <c r="E198" s="435">
        <v>0</v>
      </c>
      <c r="F198" s="435">
        <v>0</v>
      </c>
      <c r="G198" s="426">
        <f t="shared" si="36"/>
        <v>0</v>
      </c>
      <c r="H198" s="427">
        <f t="shared" si="35"/>
        <v>0</v>
      </c>
      <c r="I198" s="295"/>
      <c r="J198" s="295"/>
    </row>
    <row r="199" spans="1:10" ht="15.75" customHeight="1" x14ac:dyDescent="0.2">
      <c r="A199" s="806"/>
      <c r="B199" s="421">
        <v>53208030000000</v>
      </c>
      <c r="C199" s="422" t="s">
        <v>104</v>
      </c>
      <c r="D199" s="435">
        <v>0</v>
      </c>
      <c r="E199" s="435">
        <v>0</v>
      </c>
      <c r="F199" s="435">
        <v>0</v>
      </c>
      <c r="G199" s="426">
        <f t="shared" si="36"/>
        <v>0</v>
      </c>
      <c r="H199" s="427">
        <f t="shared" si="35"/>
        <v>0</v>
      </c>
      <c r="I199" s="295"/>
      <c r="J199" s="295"/>
    </row>
    <row r="200" spans="1:10" ht="15.75" customHeight="1" x14ac:dyDescent="0.2">
      <c r="A200" s="806"/>
      <c r="B200" s="421">
        <v>53206990000000</v>
      </c>
      <c r="C200" s="422" t="s">
        <v>221</v>
      </c>
      <c r="D200" s="435">
        <v>0</v>
      </c>
      <c r="E200" s="435">
        <v>0</v>
      </c>
      <c r="F200" s="435">
        <v>0</v>
      </c>
      <c r="G200" s="426">
        <f t="shared" si="36"/>
        <v>0</v>
      </c>
      <c r="H200" s="427">
        <f t="shared" si="35"/>
        <v>0</v>
      </c>
      <c r="I200" s="295"/>
      <c r="J200" s="295"/>
    </row>
    <row r="201" spans="1:10" ht="15.75" customHeight="1" x14ac:dyDescent="0.2">
      <c r="A201" s="806"/>
      <c r="B201" s="415"/>
      <c r="C201" s="416" t="s">
        <v>66</v>
      </c>
      <c r="D201" s="417">
        <f>SUM(D202:D202)</f>
        <v>0</v>
      </c>
      <c r="E201" s="418"/>
      <c r="F201" s="418"/>
      <c r="G201" s="417">
        <f>SUM(G202:G202)</f>
        <v>0</v>
      </c>
      <c r="H201" s="420">
        <f>SUM(H202:H202)</f>
        <v>0</v>
      </c>
      <c r="I201" s="295"/>
      <c r="J201" s="295"/>
    </row>
    <row r="202" spans="1:10" ht="15.75" customHeight="1" x14ac:dyDescent="0.2">
      <c r="A202" s="806"/>
      <c r="B202" s="442"/>
      <c r="C202" s="443" t="s">
        <v>222</v>
      </c>
      <c r="D202" s="428">
        <v>0</v>
      </c>
      <c r="E202" s="428">
        <v>0</v>
      </c>
      <c r="F202" s="430">
        <v>0</v>
      </c>
      <c r="G202" s="426">
        <f t="shared" si="36"/>
        <v>0</v>
      </c>
      <c r="H202" s="444">
        <f t="shared" si="35"/>
        <v>0</v>
      </c>
      <c r="I202" s="517" t="s">
        <v>223</v>
      </c>
      <c r="J202" s="450">
        <f>+H200+H199+H198+H197+H196+H195+H194+H192+H191+H190+H189+H188+H187+H186+H185+H183+H180+H179+H178+H177+H176+H174+H172+H171+H165+H164+H163+H161+H160+H159+H158+H157+H156+H155+H154+H153+H152+H151</f>
        <v>0</v>
      </c>
    </row>
    <row r="203" spans="1:10" ht="13.5" thickBot="1" x14ac:dyDescent="0.25">
      <c r="A203" s="807"/>
      <c r="B203" s="445"/>
      <c r="C203" s="446" t="s">
        <v>105</v>
      </c>
      <c r="D203" s="447">
        <f>SUM(D140,D167)</f>
        <v>0</v>
      </c>
      <c r="E203" s="448"/>
      <c r="F203" s="448"/>
      <c r="G203" s="447">
        <f>SUM(G140,G167)</f>
        <v>0</v>
      </c>
      <c r="H203" s="449">
        <f>SUM(H140,H167)</f>
        <v>0</v>
      </c>
      <c r="I203" s="514" t="s">
        <v>224</v>
      </c>
      <c r="J203" s="451">
        <f>+H203-J202</f>
        <v>0</v>
      </c>
    </row>
    <row r="204" spans="1:10" x14ac:dyDescent="0.2">
      <c r="B204" s="288"/>
      <c r="C204" s="289" t="s">
        <v>105</v>
      </c>
      <c r="D204" s="290">
        <f>SUM(D203+D75)</f>
        <v>12828000</v>
      </c>
      <c r="E204" s="290">
        <f>SUM(E203+E75)</f>
        <v>0</v>
      </c>
      <c r="F204" s="290">
        <f>SUM(F203+F75)</f>
        <v>0</v>
      </c>
      <c r="G204" s="290">
        <f>SUM(G203+G75)</f>
        <v>0</v>
      </c>
      <c r="H204" s="290">
        <f>SUM(H203+H75+H139)</f>
        <v>29188000</v>
      </c>
    </row>
    <row r="206" spans="1:10" x14ac:dyDescent="0.2">
      <c r="I206" s="516" t="s">
        <v>225</v>
      </c>
      <c r="J206" s="312">
        <f>SUM(J202+J74+J138)</f>
        <v>0</v>
      </c>
    </row>
    <row r="207" spans="1:10" x14ac:dyDescent="0.2">
      <c r="I207" s="515" t="s">
        <v>226</v>
      </c>
      <c r="J207" s="319">
        <f>SUM(J203+J75+J139)</f>
        <v>29188000</v>
      </c>
    </row>
  </sheetData>
  <sheetProtection algorithmName="SHA-512" hashValue="HwQ4Mml9753HnaFy0mhGL1m8uvppgArgQrmvGEjlSou9Pdb6n2zrdhqvIpRXRMyMt/IWBMoTpXJUJaomKs7YBg==" saltValue="nw83uRxmMVXcK2K4k9jPgA==" spinCount="100000" sheet="1" objects="1" scenarios="1"/>
  <mergeCells count="15">
    <mergeCell ref="A8:C8"/>
    <mergeCell ref="A10:A11"/>
    <mergeCell ref="C10:C11"/>
    <mergeCell ref="B10:B11"/>
    <mergeCell ref="A140:A203"/>
    <mergeCell ref="A76:A139"/>
    <mergeCell ref="A12:A75"/>
    <mergeCell ref="M17:M18"/>
    <mergeCell ref="N17:N18"/>
    <mergeCell ref="O17:O18"/>
    <mergeCell ref="L17:L18"/>
    <mergeCell ref="D4:E4"/>
    <mergeCell ref="E10:G10"/>
    <mergeCell ref="D10:D11"/>
    <mergeCell ref="H10:H11"/>
  </mergeCells>
  <pageMargins left="0.85" right="0.75" top="0.57013888888888886" bottom="0.90972222222222221" header="0" footer="0.51180555555555551"/>
  <pageSetup firstPageNumber="0" fitToHeight="12" orientation="landscape" horizontalDpi="300" verticalDpi="300" r:id="rId1"/>
  <headerFooter alignWithMargins="0">
    <oddHeader>&amp;LSEPT - 2004&amp;CDIRECTIVA D.B.S.A.ORDINARIO&amp;R02-BS/0307/02pag &amp;P de &amp;N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F0"/>
  </sheetPr>
  <dimension ref="A1:IH101"/>
  <sheetViews>
    <sheetView showGridLines="0" topLeftCell="I1" zoomScale="80" zoomScaleNormal="80" workbookViewId="0">
      <selection activeCell="Q16" sqref="Q16"/>
    </sheetView>
  </sheetViews>
  <sheetFormatPr baseColWidth="10" defaultColWidth="11.42578125" defaultRowHeight="12.75" x14ac:dyDescent="0.2"/>
  <cols>
    <col min="1" max="1" width="11.5703125" style="28" customWidth="1"/>
    <col min="2" max="2" width="28" style="28" customWidth="1"/>
    <col min="3" max="3" width="28.7109375" style="28" customWidth="1"/>
    <col min="4" max="4" width="24.140625" style="28" customWidth="1"/>
    <col min="5" max="5" width="25.140625" style="28" customWidth="1"/>
    <col min="6" max="6" width="22.140625" style="28" customWidth="1"/>
    <col min="7" max="7" width="14.85546875" style="28" customWidth="1"/>
    <col min="8" max="8" width="15" style="28" customWidth="1"/>
    <col min="9" max="9" width="15.140625" style="28" customWidth="1"/>
    <col min="10" max="10" width="17.42578125" style="28" customWidth="1"/>
    <col min="11" max="11" width="19.140625" style="28" customWidth="1"/>
    <col min="12" max="12" width="4.85546875" style="28" customWidth="1"/>
    <col min="13" max="13" width="19.140625" style="28" customWidth="1"/>
    <col min="14" max="14" width="16.140625" style="28" customWidth="1"/>
    <col min="15" max="15" width="17.140625" style="28" customWidth="1"/>
    <col min="16" max="16" width="14.85546875" style="28" customWidth="1"/>
    <col min="17" max="17" width="17.7109375" style="28" customWidth="1"/>
    <col min="18" max="18" width="17.140625" style="28" customWidth="1"/>
    <col min="19" max="19" width="17.42578125" style="28" customWidth="1"/>
    <col min="20" max="20" width="5" style="28" customWidth="1"/>
    <col min="21" max="21" width="19.85546875" style="28" bestFit="1" customWidth="1"/>
    <col min="22" max="22" width="52.140625" style="28" bestFit="1" customWidth="1"/>
    <col min="23" max="23" width="18.28515625" style="28" customWidth="1"/>
    <col min="24" max="24" width="5.7109375" style="28" customWidth="1"/>
    <col min="25" max="25" width="11.42578125" style="28" customWidth="1"/>
    <col min="26" max="31" width="14.28515625" style="28" customWidth="1"/>
    <col min="32" max="32" width="11.28515625" style="28" customWidth="1"/>
    <col min="33" max="38" width="14.28515625" style="28" customWidth="1"/>
    <col min="39" max="39" width="11.42578125" style="28"/>
    <col min="40" max="45" width="14.28515625" style="28" customWidth="1"/>
    <col min="46" max="16384" width="11.42578125" style="28"/>
  </cols>
  <sheetData>
    <row r="1" spans="1:242" s="6" customFormat="1" x14ac:dyDescent="0.2">
      <c r="C1" s="7"/>
      <c r="D1" s="7"/>
      <c r="E1" s="41" t="s">
        <v>211</v>
      </c>
      <c r="F1" s="41"/>
      <c r="G1" s="41"/>
      <c r="H1" s="41"/>
      <c r="I1" s="41"/>
      <c r="J1" s="7"/>
      <c r="K1" s="7"/>
      <c r="L1" s="7"/>
      <c r="IG1" s="4"/>
      <c r="IH1" s="4"/>
    </row>
    <row r="2" spans="1:242" s="6" customFormat="1" x14ac:dyDescent="0.2">
      <c r="E2" s="41" t="s">
        <v>203</v>
      </c>
      <c r="F2" s="41"/>
      <c r="G2" s="41"/>
      <c r="H2" s="41"/>
      <c r="I2" s="41"/>
      <c r="IG2" s="4"/>
      <c r="IH2" s="4"/>
    </row>
    <row r="3" spans="1:242" s="6" customFormat="1" x14ac:dyDescent="0.2">
      <c r="B3" s="23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HX3" s="4"/>
      <c r="HY3" s="4"/>
      <c r="HZ3" s="4"/>
      <c r="IA3" s="4"/>
      <c r="IB3" s="4"/>
      <c r="IC3" s="4"/>
    </row>
    <row r="4" spans="1:242" s="6" customFormat="1" ht="18.75" customHeight="1" x14ac:dyDescent="0.2">
      <c r="B4" s="23"/>
      <c r="D4" s="81" t="s">
        <v>0</v>
      </c>
      <c r="E4" s="143" t="str">
        <f>+'B) Reajuste Tarifas y Ocupación'!F5</f>
        <v>(DEPTO./DELEG.)</v>
      </c>
      <c r="F4" s="53"/>
      <c r="G4" s="54"/>
      <c r="H4" s="54"/>
      <c r="I4" s="54"/>
      <c r="J4" s="54"/>
      <c r="O4" s="3"/>
      <c r="HX4" s="4"/>
      <c r="HY4" s="4"/>
      <c r="HZ4" s="4"/>
      <c r="IA4" s="4"/>
      <c r="IB4" s="4"/>
      <c r="IC4" s="4"/>
    </row>
    <row r="5" spans="1:242" s="6" customFormat="1" x14ac:dyDescent="0.2">
      <c r="B5" s="23"/>
      <c r="D5" s="82"/>
      <c r="E5" s="85"/>
      <c r="F5" s="85"/>
      <c r="G5" s="85"/>
      <c r="H5" s="85"/>
      <c r="I5" s="85"/>
      <c r="J5" s="85"/>
      <c r="O5" s="3"/>
      <c r="HX5" s="4"/>
      <c r="HY5" s="4"/>
      <c r="HZ5" s="4"/>
      <c r="IA5" s="4"/>
      <c r="IB5" s="4"/>
      <c r="IC5" s="4"/>
    </row>
    <row r="6" spans="1:242" s="6" customFormat="1" ht="13.5" thickBot="1" x14ac:dyDescent="0.25">
      <c r="B6" s="23"/>
      <c r="D6" s="82"/>
      <c r="E6" s="85"/>
      <c r="F6" s="85"/>
      <c r="G6" s="85"/>
      <c r="H6" s="85"/>
      <c r="I6" s="85"/>
      <c r="J6" s="85"/>
      <c r="O6" s="3"/>
      <c r="HX6" s="4"/>
      <c r="HY6" s="4"/>
      <c r="HZ6" s="4"/>
      <c r="IA6" s="4"/>
      <c r="IB6" s="4"/>
      <c r="IC6" s="4"/>
    </row>
    <row r="7" spans="1:242" x14ac:dyDescent="0.2">
      <c r="B7" s="26"/>
      <c r="C7" s="26"/>
      <c r="D7" s="26"/>
      <c r="E7" s="26"/>
      <c r="F7" s="26"/>
      <c r="G7" s="26"/>
      <c r="H7" s="26"/>
      <c r="I7" s="26"/>
      <c r="J7" s="34"/>
      <c r="K7" s="34"/>
      <c r="L7" s="34"/>
      <c r="M7" s="34"/>
      <c r="N7" s="34"/>
      <c r="O7" s="34"/>
      <c r="P7" s="34"/>
      <c r="Q7" s="34"/>
      <c r="R7" s="34"/>
      <c r="Y7" s="167"/>
      <c r="Z7" s="168"/>
      <c r="AA7" s="168"/>
      <c r="AB7" s="168"/>
      <c r="AC7" s="168"/>
      <c r="AD7" s="168"/>
      <c r="AE7" s="168"/>
      <c r="AF7" s="168"/>
      <c r="AG7" s="168"/>
      <c r="AH7" s="168"/>
      <c r="AI7" s="168"/>
      <c r="AJ7" s="168"/>
      <c r="AK7" s="168"/>
      <c r="AL7" s="168"/>
      <c r="AM7" s="168"/>
      <c r="AN7" s="168"/>
      <c r="AO7" s="168"/>
      <c r="AP7" s="168"/>
      <c r="AQ7" s="168"/>
      <c r="AR7" s="168"/>
      <c r="AS7" s="168"/>
      <c r="AT7" s="169"/>
    </row>
    <row r="8" spans="1:242" x14ac:dyDescent="0.2">
      <c r="B8" s="26"/>
      <c r="C8" s="26"/>
      <c r="D8" s="26"/>
      <c r="E8" s="26"/>
      <c r="F8" s="26"/>
      <c r="G8" s="26"/>
      <c r="H8" s="26"/>
      <c r="I8" s="26"/>
      <c r="J8" s="34"/>
      <c r="K8" s="34"/>
      <c r="L8" s="34"/>
      <c r="M8" s="34"/>
      <c r="N8" s="34"/>
      <c r="O8" s="34"/>
      <c r="P8" s="34"/>
      <c r="Q8" s="34"/>
      <c r="R8" s="34"/>
      <c r="Y8" s="170"/>
      <c r="Z8" s="36"/>
      <c r="AA8" s="36"/>
      <c r="AB8" s="36"/>
      <c r="AC8" s="36"/>
      <c r="AD8" s="36"/>
      <c r="AE8" s="36"/>
      <c r="AF8" s="36"/>
      <c r="AG8" s="36"/>
      <c r="AH8" s="36"/>
      <c r="AI8" s="36"/>
      <c r="AJ8" s="36"/>
      <c r="AK8" s="36"/>
      <c r="AL8" s="36"/>
      <c r="AM8" s="36"/>
      <c r="AN8" s="36"/>
      <c r="AO8" s="36"/>
      <c r="AP8" s="36"/>
      <c r="AQ8" s="36"/>
      <c r="AR8" s="36"/>
      <c r="AS8" s="36"/>
      <c r="AT8" s="171"/>
    </row>
    <row r="9" spans="1:242" ht="15.75" customHeight="1" x14ac:dyDescent="0.2">
      <c r="A9" s="809" t="s">
        <v>160</v>
      </c>
      <c r="B9" s="809"/>
      <c r="C9" s="809"/>
      <c r="D9" s="809"/>
      <c r="E9" s="809"/>
      <c r="F9" s="809"/>
      <c r="G9" s="809"/>
      <c r="H9" s="809"/>
      <c r="I9" s="84"/>
      <c r="J9" s="84"/>
      <c r="K9" s="84"/>
      <c r="L9" s="84"/>
      <c r="M9" s="810" t="s">
        <v>161</v>
      </c>
      <c r="N9" s="810"/>
      <c r="O9" s="810"/>
      <c r="P9" s="810"/>
      <c r="Q9" s="810"/>
      <c r="R9" s="810"/>
      <c r="S9" s="810"/>
      <c r="U9" s="810" t="s">
        <v>162</v>
      </c>
      <c r="V9" s="810"/>
      <c r="W9" s="810"/>
      <c r="X9" s="119"/>
      <c r="Y9" s="172"/>
      <c r="Z9" s="810" t="s">
        <v>217</v>
      </c>
      <c r="AA9" s="810"/>
      <c r="AB9" s="810"/>
      <c r="AC9" s="810"/>
      <c r="AD9" s="810"/>
      <c r="AE9" s="810"/>
      <c r="AF9" s="119"/>
      <c r="AG9" s="810" t="s">
        <v>164</v>
      </c>
      <c r="AH9" s="810"/>
      <c r="AI9" s="810"/>
      <c r="AJ9" s="810"/>
      <c r="AK9" s="810"/>
      <c r="AL9" s="810"/>
      <c r="AM9" s="36"/>
      <c r="AN9" s="810" t="s">
        <v>165</v>
      </c>
      <c r="AO9" s="810"/>
      <c r="AP9" s="810"/>
      <c r="AQ9" s="810"/>
      <c r="AR9" s="810"/>
      <c r="AS9" s="810"/>
      <c r="AT9" s="171"/>
    </row>
    <row r="10" spans="1:242" ht="13.5" customHeight="1" x14ac:dyDescent="0.2">
      <c r="B10" s="23"/>
      <c r="C10" s="82"/>
      <c r="D10" s="82"/>
      <c r="E10" s="85"/>
      <c r="F10" s="85"/>
      <c r="G10" s="85"/>
      <c r="H10" s="85"/>
      <c r="I10" s="85"/>
      <c r="J10" s="85"/>
      <c r="M10" s="810"/>
      <c r="N10" s="810"/>
      <c r="O10" s="810"/>
      <c r="P10" s="810"/>
      <c r="Q10" s="810"/>
      <c r="R10" s="810"/>
      <c r="S10" s="810"/>
      <c r="U10" s="810"/>
      <c r="V10" s="810"/>
      <c r="W10" s="810"/>
      <c r="Y10" s="170"/>
      <c r="Z10" s="810"/>
      <c r="AA10" s="810"/>
      <c r="AB10" s="810"/>
      <c r="AC10" s="810"/>
      <c r="AD10" s="810"/>
      <c r="AE10" s="810"/>
      <c r="AF10" s="36"/>
      <c r="AG10" s="810"/>
      <c r="AH10" s="810"/>
      <c r="AI10" s="810"/>
      <c r="AJ10" s="810"/>
      <c r="AK10" s="810"/>
      <c r="AL10" s="810"/>
      <c r="AM10" s="36"/>
      <c r="AN10" s="810"/>
      <c r="AO10" s="810"/>
      <c r="AP10" s="810"/>
      <c r="AQ10" s="810"/>
      <c r="AR10" s="810"/>
      <c r="AS10" s="810"/>
      <c r="AT10" s="171"/>
    </row>
    <row r="11" spans="1:242" x14ac:dyDescent="0.2">
      <c r="J11" s="57" t="s">
        <v>4</v>
      </c>
      <c r="K11" s="56">
        <v>4.3999999999999997E-2</v>
      </c>
      <c r="Y11" s="170"/>
      <c r="Z11" s="36"/>
      <c r="AA11" s="36"/>
      <c r="AB11" s="36"/>
      <c r="AC11" s="36"/>
      <c r="AD11" s="36"/>
      <c r="AE11" s="36"/>
      <c r="AF11" s="36"/>
      <c r="AG11" s="36"/>
      <c r="AH11" s="36"/>
      <c r="AI11" s="36"/>
      <c r="AJ11" s="36"/>
      <c r="AK11" s="36"/>
      <c r="AL11" s="36"/>
      <c r="AM11" s="36"/>
      <c r="AN11" s="36"/>
      <c r="AO11" s="36"/>
      <c r="AP11" s="36"/>
      <c r="AQ11" s="36"/>
      <c r="AR11" s="36"/>
      <c r="AS11" s="36"/>
      <c r="AT11" s="171"/>
    </row>
    <row r="12" spans="1:242" ht="12.75" customHeight="1" thickBot="1" x14ac:dyDescent="0.25">
      <c r="K12" s="36"/>
      <c r="L12" s="36"/>
      <c r="M12" s="835"/>
      <c r="N12" s="835"/>
      <c r="O12" s="835"/>
      <c r="P12" s="835"/>
      <c r="Q12" s="835"/>
      <c r="R12" s="835"/>
      <c r="Y12" s="170"/>
      <c r="Z12" s="36"/>
      <c r="AA12" s="36"/>
      <c r="AB12" s="36"/>
      <c r="AC12" s="36"/>
      <c r="AD12" s="36"/>
      <c r="AE12" s="36"/>
      <c r="AF12" s="36"/>
      <c r="AG12" s="36"/>
      <c r="AH12" s="36"/>
      <c r="AI12" s="36"/>
      <c r="AJ12" s="36"/>
      <c r="AK12" s="36"/>
      <c r="AL12" s="36"/>
      <c r="AM12" s="36"/>
      <c r="AN12" s="36"/>
      <c r="AO12" s="36"/>
      <c r="AP12" s="36"/>
      <c r="AQ12" s="36"/>
      <c r="AR12" s="36"/>
      <c r="AS12" s="36"/>
      <c r="AT12" s="171"/>
    </row>
    <row r="13" spans="1:242" ht="21.75" customHeight="1" x14ac:dyDescent="0.2">
      <c r="A13" s="824" t="s">
        <v>117</v>
      </c>
      <c r="B13" s="825"/>
      <c r="C13" s="828" t="s">
        <v>73</v>
      </c>
      <c r="D13" s="828" t="s">
        <v>74</v>
      </c>
      <c r="E13" s="830" t="s">
        <v>3</v>
      </c>
      <c r="F13" s="830" t="s">
        <v>81</v>
      </c>
      <c r="G13" s="832" t="s">
        <v>251</v>
      </c>
      <c r="H13" s="833"/>
      <c r="I13" s="833"/>
      <c r="J13" s="834"/>
      <c r="K13" s="817" t="s">
        <v>249</v>
      </c>
      <c r="L13" s="34"/>
      <c r="M13" s="815" t="s">
        <v>69</v>
      </c>
      <c r="N13" s="819"/>
      <c r="O13" s="820" t="s">
        <v>70</v>
      </c>
      <c r="P13" s="821"/>
      <c r="Q13" s="822" t="s">
        <v>71</v>
      </c>
      <c r="R13" s="823"/>
      <c r="S13" s="852" t="s">
        <v>151</v>
      </c>
      <c r="U13" s="811" t="s">
        <v>75</v>
      </c>
      <c r="V13" s="813" t="s">
        <v>76</v>
      </c>
      <c r="W13" s="854" t="s">
        <v>250</v>
      </c>
      <c r="Y13" s="170"/>
      <c r="Z13" s="859" t="s">
        <v>69</v>
      </c>
      <c r="AA13" s="860"/>
      <c r="AB13" s="861" t="s">
        <v>70</v>
      </c>
      <c r="AC13" s="862"/>
      <c r="AD13" s="863" t="s">
        <v>71</v>
      </c>
      <c r="AE13" s="864"/>
      <c r="AF13" s="36"/>
      <c r="AG13" s="815" t="s">
        <v>69</v>
      </c>
      <c r="AH13" s="816"/>
      <c r="AI13" s="820" t="s">
        <v>70</v>
      </c>
      <c r="AJ13" s="821"/>
      <c r="AK13" s="855" t="s">
        <v>71</v>
      </c>
      <c r="AL13" s="856"/>
      <c r="AM13" s="36"/>
      <c r="AN13" s="815" t="s">
        <v>69</v>
      </c>
      <c r="AO13" s="816"/>
      <c r="AP13" s="820" t="s">
        <v>70</v>
      </c>
      <c r="AQ13" s="821"/>
      <c r="AR13" s="855" t="s">
        <v>71</v>
      </c>
      <c r="AS13" s="856"/>
      <c r="AT13" s="171"/>
    </row>
    <row r="14" spans="1:242" s="36" customFormat="1" ht="39" thickBot="1" x14ac:dyDescent="0.25">
      <c r="A14" s="826"/>
      <c r="B14" s="827"/>
      <c r="C14" s="829"/>
      <c r="D14" s="829"/>
      <c r="E14" s="831"/>
      <c r="F14" s="831"/>
      <c r="G14" s="456" t="s">
        <v>227</v>
      </c>
      <c r="H14" s="457" t="s">
        <v>115</v>
      </c>
      <c r="I14" s="456" t="s">
        <v>116</v>
      </c>
      <c r="J14" s="458" t="s">
        <v>252</v>
      </c>
      <c r="K14" s="818"/>
      <c r="L14" s="34"/>
      <c r="M14" s="151" t="s">
        <v>36</v>
      </c>
      <c r="N14" s="153" t="s">
        <v>37</v>
      </c>
      <c r="O14" s="161" t="s">
        <v>36</v>
      </c>
      <c r="P14" s="162" t="s">
        <v>37</v>
      </c>
      <c r="Q14" s="154" t="s">
        <v>36</v>
      </c>
      <c r="R14" s="693" t="s">
        <v>37</v>
      </c>
      <c r="S14" s="853"/>
      <c r="U14" s="812"/>
      <c r="V14" s="814"/>
      <c r="W14" s="854"/>
      <c r="Y14" s="170"/>
      <c r="Z14" s="151" t="s">
        <v>36</v>
      </c>
      <c r="AA14" s="153" t="s">
        <v>37</v>
      </c>
      <c r="AB14" s="161" t="s">
        <v>36</v>
      </c>
      <c r="AC14" s="162" t="s">
        <v>37</v>
      </c>
      <c r="AD14" s="154" t="s">
        <v>36</v>
      </c>
      <c r="AE14" s="152" t="s">
        <v>37</v>
      </c>
      <c r="AG14" s="173" t="s">
        <v>36</v>
      </c>
      <c r="AH14" s="174" t="s">
        <v>37</v>
      </c>
      <c r="AI14" s="175" t="s">
        <v>36</v>
      </c>
      <c r="AJ14" s="176" t="s">
        <v>37</v>
      </c>
      <c r="AK14" s="177" t="s">
        <v>36</v>
      </c>
      <c r="AL14" s="178" t="s">
        <v>37</v>
      </c>
      <c r="AN14" s="857" t="s">
        <v>152</v>
      </c>
      <c r="AO14" s="858"/>
      <c r="AP14" s="867" t="s">
        <v>152</v>
      </c>
      <c r="AQ14" s="868"/>
      <c r="AR14" s="869" t="s">
        <v>153</v>
      </c>
      <c r="AS14" s="870"/>
      <c r="AT14" s="171"/>
    </row>
    <row r="15" spans="1:242" s="36" customFormat="1" ht="12.75" customHeight="1" thickBot="1" x14ac:dyDescent="0.25">
      <c r="A15" s="842" t="s">
        <v>147</v>
      </c>
      <c r="B15" s="844" t="s">
        <v>93</v>
      </c>
      <c r="C15" s="66" t="s">
        <v>132</v>
      </c>
      <c r="D15" s="394" t="s">
        <v>132</v>
      </c>
      <c r="E15" s="452" t="s">
        <v>137</v>
      </c>
      <c r="F15" s="453" t="s">
        <v>118</v>
      </c>
      <c r="G15" s="351">
        <v>1680000</v>
      </c>
      <c r="H15" s="351">
        <v>120000</v>
      </c>
      <c r="I15" s="454">
        <v>109000</v>
      </c>
      <c r="J15" s="455">
        <f>SUM(G15:I15)</f>
        <v>1909000</v>
      </c>
      <c r="K15" s="104">
        <f t="shared" ref="K15:K69" si="0">+J15*(1+$K$11)</f>
        <v>1992996</v>
      </c>
      <c r="L15" s="34"/>
      <c r="M15" s="132">
        <v>0</v>
      </c>
      <c r="N15" s="147">
        <f t="shared" ref="N15:N61" si="1">+$K15*M15</f>
        <v>0</v>
      </c>
      <c r="O15" s="132">
        <v>0</v>
      </c>
      <c r="P15" s="158">
        <f t="shared" ref="P15:P61" si="2">+$K15*O15</f>
        <v>0</v>
      </c>
      <c r="Q15" s="155">
        <v>0</v>
      </c>
      <c r="R15" s="147">
        <f t="shared" ref="R15:R61" si="3">+$K15*Q15</f>
        <v>0</v>
      </c>
      <c r="S15" s="697">
        <f>+M15+O15+Q15</f>
        <v>0</v>
      </c>
      <c r="U15" s="123"/>
      <c r="V15" s="120" t="s">
        <v>11</v>
      </c>
      <c r="W15" s="126">
        <f>SUM(W16,W20)</f>
        <v>0</v>
      </c>
      <c r="Y15" s="170"/>
      <c r="Z15" s="163">
        <f t="shared" ref="Z15:AE15" si="4">+M62</f>
        <v>0</v>
      </c>
      <c r="AA15" s="165">
        <f t="shared" si="4"/>
        <v>0</v>
      </c>
      <c r="AB15" s="163">
        <f t="shared" si="4"/>
        <v>0</v>
      </c>
      <c r="AC15" s="166">
        <f t="shared" si="4"/>
        <v>0</v>
      </c>
      <c r="AD15" s="164">
        <f t="shared" si="4"/>
        <v>0</v>
      </c>
      <c r="AE15" s="166">
        <f t="shared" si="4"/>
        <v>0</v>
      </c>
      <c r="AG15" s="185">
        <f>+Z15</f>
        <v>0</v>
      </c>
      <c r="AH15" s="179">
        <f>+AG15*W80</f>
        <v>0</v>
      </c>
      <c r="AI15" s="186">
        <f>+AB15</f>
        <v>0</v>
      </c>
      <c r="AJ15" s="179">
        <f>+AI15*W80</f>
        <v>0</v>
      </c>
      <c r="AK15" s="187">
        <f>+AD15</f>
        <v>0</v>
      </c>
      <c r="AL15" s="180">
        <f>+AK15*W80</f>
        <v>0</v>
      </c>
      <c r="AN15" s="865">
        <f>+AH15+AA15</f>
        <v>0</v>
      </c>
      <c r="AO15" s="866"/>
      <c r="AP15" s="865">
        <f>+AJ15+AC15+K70</f>
        <v>0</v>
      </c>
      <c r="AQ15" s="866"/>
      <c r="AR15" s="865">
        <f>+AL15+AE15</f>
        <v>0</v>
      </c>
      <c r="AS15" s="871"/>
      <c r="AT15" s="171"/>
    </row>
    <row r="16" spans="1:242" s="36" customFormat="1" x14ac:dyDescent="0.2">
      <c r="A16" s="842"/>
      <c r="B16" s="845"/>
      <c r="C16" s="64"/>
      <c r="D16" s="100"/>
      <c r="E16" s="101"/>
      <c r="F16" s="102" t="s">
        <v>118</v>
      </c>
      <c r="G16" s="90">
        <v>0</v>
      </c>
      <c r="H16" s="90">
        <v>0</v>
      </c>
      <c r="I16" s="107">
        <v>0</v>
      </c>
      <c r="J16" s="110">
        <f t="shared" ref="J16:J69" si="5">SUM(G16:I16)</f>
        <v>0</v>
      </c>
      <c r="K16" s="105">
        <f t="shared" si="0"/>
        <v>0</v>
      </c>
      <c r="L16" s="34"/>
      <c r="M16" s="145">
        <v>0</v>
      </c>
      <c r="N16" s="148">
        <f t="shared" si="1"/>
        <v>0</v>
      </c>
      <c r="O16" s="145">
        <v>0</v>
      </c>
      <c r="P16" s="146">
        <f t="shared" si="2"/>
        <v>0</v>
      </c>
      <c r="Q16" s="156">
        <v>0</v>
      </c>
      <c r="R16" s="694">
        <f t="shared" si="3"/>
        <v>0</v>
      </c>
      <c r="S16" s="697">
        <f t="shared" ref="S16:S61" si="6">+M16+O16+Q16</f>
        <v>0</v>
      </c>
      <c r="U16" s="124"/>
      <c r="V16" s="121" t="s">
        <v>12</v>
      </c>
      <c r="W16" s="127">
        <f>SUM(W17:W19)</f>
        <v>0</v>
      </c>
      <c r="Y16" s="170"/>
      <c r="AT16" s="171"/>
    </row>
    <row r="17" spans="1:46" s="36" customFormat="1" ht="12.75" customHeight="1" x14ac:dyDescent="0.2">
      <c r="A17" s="842"/>
      <c r="B17" s="845"/>
      <c r="C17" s="64"/>
      <c r="D17" s="100"/>
      <c r="E17" s="101"/>
      <c r="F17" s="102" t="s">
        <v>118</v>
      </c>
      <c r="G17" s="90">
        <v>0</v>
      </c>
      <c r="H17" s="90">
        <v>0</v>
      </c>
      <c r="I17" s="107">
        <v>0</v>
      </c>
      <c r="J17" s="110">
        <f t="shared" si="5"/>
        <v>0</v>
      </c>
      <c r="K17" s="105">
        <f t="shared" si="0"/>
        <v>0</v>
      </c>
      <c r="L17" s="34"/>
      <c r="M17" s="145">
        <v>0</v>
      </c>
      <c r="N17" s="148">
        <f t="shared" si="1"/>
        <v>0</v>
      </c>
      <c r="O17" s="145">
        <v>0</v>
      </c>
      <c r="P17" s="146">
        <f t="shared" si="2"/>
        <v>0</v>
      </c>
      <c r="Q17" s="156">
        <v>0</v>
      </c>
      <c r="R17" s="694">
        <f t="shared" si="3"/>
        <v>0</v>
      </c>
      <c r="S17" s="697">
        <f t="shared" si="6"/>
        <v>0</v>
      </c>
      <c r="U17" s="125">
        <v>53103050000000</v>
      </c>
      <c r="V17" s="122" t="s">
        <v>13</v>
      </c>
      <c r="W17" s="128">
        <v>0</v>
      </c>
      <c r="Y17" s="170"/>
      <c r="AT17" s="171"/>
    </row>
    <row r="18" spans="1:46" s="36" customFormat="1" ht="13.5" customHeight="1" thickBot="1" x14ac:dyDescent="0.25">
      <c r="A18" s="842"/>
      <c r="B18" s="845"/>
      <c r="C18" s="64"/>
      <c r="D18" s="100"/>
      <c r="E18" s="101"/>
      <c r="F18" s="102" t="s">
        <v>118</v>
      </c>
      <c r="G18" s="90">
        <v>0</v>
      </c>
      <c r="H18" s="90">
        <v>0</v>
      </c>
      <c r="I18" s="107">
        <v>0</v>
      </c>
      <c r="J18" s="110">
        <f t="shared" si="5"/>
        <v>0</v>
      </c>
      <c r="K18" s="105">
        <f t="shared" si="0"/>
        <v>0</v>
      </c>
      <c r="L18" s="34"/>
      <c r="M18" s="145">
        <v>0</v>
      </c>
      <c r="N18" s="148">
        <f t="shared" si="1"/>
        <v>0</v>
      </c>
      <c r="O18" s="145">
        <v>0</v>
      </c>
      <c r="P18" s="146">
        <f t="shared" si="2"/>
        <v>0</v>
      </c>
      <c r="Q18" s="156">
        <v>0</v>
      </c>
      <c r="R18" s="694">
        <f t="shared" si="3"/>
        <v>0</v>
      </c>
      <c r="S18" s="697">
        <f t="shared" si="6"/>
        <v>0</v>
      </c>
      <c r="U18" s="125">
        <v>53103060000000</v>
      </c>
      <c r="V18" s="122" t="s">
        <v>14</v>
      </c>
      <c r="W18" s="128">
        <v>0</v>
      </c>
      <c r="Y18" s="181"/>
      <c r="Z18" s="182"/>
      <c r="AA18" s="182"/>
      <c r="AB18" s="182"/>
      <c r="AC18" s="182"/>
      <c r="AD18" s="182"/>
      <c r="AE18" s="182"/>
      <c r="AF18" s="182"/>
      <c r="AG18" s="182"/>
      <c r="AH18" s="182"/>
      <c r="AI18" s="182"/>
      <c r="AJ18" s="182"/>
      <c r="AK18" s="182"/>
      <c r="AL18" s="182"/>
      <c r="AM18" s="182"/>
      <c r="AN18" s="182"/>
      <c r="AO18" s="182"/>
      <c r="AP18" s="182"/>
      <c r="AQ18" s="182"/>
      <c r="AR18" s="182"/>
      <c r="AS18" s="182"/>
      <c r="AT18" s="183"/>
    </row>
    <row r="19" spans="1:46" s="36" customFormat="1" x14ac:dyDescent="0.2">
      <c r="A19" s="842"/>
      <c r="B19" s="845"/>
      <c r="C19" s="64"/>
      <c r="D19" s="100"/>
      <c r="E19" s="101"/>
      <c r="F19" s="102" t="s">
        <v>118</v>
      </c>
      <c r="G19" s="90">
        <v>0</v>
      </c>
      <c r="H19" s="90">
        <v>0</v>
      </c>
      <c r="I19" s="107">
        <v>0</v>
      </c>
      <c r="J19" s="110">
        <f t="shared" si="5"/>
        <v>0</v>
      </c>
      <c r="K19" s="105">
        <f t="shared" si="0"/>
        <v>0</v>
      </c>
      <c r="L19" s="34"/>
      <c r="M19" s="145">
        <v>0</v>
      </c>
      <c r="N19" s="148">
        <f t="shared" si="1"/>
        <v>0</v>
      </c>
      <c r="O19" s="145">
        <v>0</v>
      </c>
      <c r="P19" s="146">
        <f t="shared" si="2"/>
        <v>0</v>
      </c>
      <c r="Q19" s="156">
        <v>0</v>
      </c>
      <c r="R19" s="694">
        <f t="shared" si="3"/>
        <v>0</v>
      </c>
      <c r="S19" s="697">
        <f t="shared" si="6"/>
        <v>0</v>
      </c>
      <c r="U19" s="125">
        <v>53103080010000</v>
      </c>
      <c r="V19" s="122" t="s">
        <v>15</v>
      </c>
      <c r="W19" s="128">
        <v>0</v>
      </c>
    </row>
    <row r="20" spans="1:46" s="36" customFormat="1" x14ac:dyDescent="0.2">
      <c r="A20" s="842"/>
      <c r="B20" s="845"/>
      <c r="C20" s="64"/>
      <c r="D20" s="100"/>
      <c r="E20" s="101"/>
      <c r="F20" s="102" t="s">
        <v>118</v>
      </c>
      <c r="G20" s="90">
        <v>0</v>
      </c>
      <c r="H20" s="90">
        <v>0</v>
      </c>
      <c r="I20" s="107">
        <v>0</v>
      </c>
      <c r="J20" s="110">
        <f t="shared" si="5"/>
        <v>0</v>
      </c>
      <c r="K20" s="105">
        <f t="shared" si="0"/>
        <v>0</v>
      </c>
      <c r="L20" s="34"/>
      <c r="M20" s="145">
        <v>0</v>
      </c>
      <c r="N20" s="148">
        <f t="shared" si="1"/>
        <v>0</v>
      </c>
      <c r="O20" s="145">
        <v>0</v>
      </c>
      <c r="P20" s="146">
        <f t="shared" si="2"/>
        <v>0</v>
      </c>
      <c r="Q20" s="156">
        <v>0</v>
      </c>
      <c r="R20" s="694">
        <f t="shared" si="3"/>
        <v>0</v>
      </c>
      <c r="S20" s="697">
        <f t="shared" si="6"/>
        <v>0</v>
      </c>
      <c r="U20" s="124"/>
      <c r="V20" s="121" t="s">
        <v>16</v>
      </c>
      <c r="W20" s="184">
        <f>SUM(W21:W39)</f>
        <v>0</v>
      </c>
    </row>
    <row r="21" spans="1:46" s="36" customFormat="1" x14ac:dyDescent="0.2">
      <c r="A21" s="842"/>
      <c r="B21" s="845"/>
      <c r="C21" s="64"/>
      <c r="D21" s="100"/>
      <c r="E21" s="101"/>
      <c r="F21" s="102" t="s">
        <v>118</v>
      </c>
      <c r="G21" s="90">
        <v>0</v>
      </c>
      <c r="H21" s="90">
        <v>0</v>
      </c>
      <c r="I21" s="107">
        <v>0</v>
      </c>
      <c r="J21" s="110">
        <f t="shared" si="5"/>
        <v>0</v>
      </c>
      <c r="K21" s="105">
        <f t="shared" si="0"/>
        <v>0</v>
      </c>
      <c r="L21" s="34"/>
      <c r="M21" s="145">
        <v>0</v>
      </c>
      <c r="N21" s="148">
        <f t="shared" si="1"/>
        <v>0</v>
      </c>
      <c r="O21" s="145">
        <v>0</v>
      </c>
      <c r="P21" s="146">
        <f t="shared" si="2"/>
        <v>0</v>
      </c>
      <c r="Q21" s="156">
        <v>0</v>
      </c>
      <c r="R21" s="694">
        <f t="shared" si="3"/>
        <v>0</v>
      </c>
      <c r="S21" s="697">
        <f t="shared" si="6"/>
        <v>0</v>
      </c>
      <c r="U21" s="125">
        <v>53201010100000</v>
      </c>
      <c r="V21" s="122" t="s">
        <v>17</v>
      </c>
      <c r="W21" s="128">
        <v>0</v>
      </c>
    </row>
    <row r="22" spans="1:46" s="36" customFormat="1" x14ac:dyDescent="0.2">
      <c r="A22" s="842"/>
      <c r="B22" s="845"/>
      <c r="C22" s="64"/>
      <c r="D22" s="100"/>
      <c r="E22" s="101"/>
      <c r="F22" s="102" t="s">
        <v>118</v>
      </c>
      <c r="G22" s="90">
        <v>0</v>
      </c>
      <c r="H22" s="90">
        <v>0</v>
      </c>
      <c r="I22" s="107">
        <v>0</v>
      </c>
      <c r="J22" s="110">
        <f t="shared" si="5"/>
        <v>0</v>
      </c>
      <c r="K22" s="105">
        <f t="shared" si="0"/>
        <v>0</v>
      </c>
      <c r="L22" s="34"/>
      <c r="M22" s="145">
        <v>0</v>
      </c>
      <c r="N22" s="148">
        <f t="shared" si="1"/>
        <v>0</v>
      </c>
      <c r="O22" s="145">
        <v>0</v>
      </c>
      <c r="P22" s="146">
        <f t="shared" si="2"/>
        <v>0</v>
      </c>
      <c r="Q22" s="156">
        <v>0</v>
      </c>
      <c r="R22" s="694">
        <f t="shared" si="3"/>
        <v>0</v>
      </c>
      <c r="S22" s="697">
        <f t="shared" si="6"/>
        <v>0</v>
      </c>
      <c r="U22" s="125">
        <v>53202010100000</v>
      </c>
      <c r="V22" s="122" t="s">
        <v>18</v>
      </c>
      <c r="W22" s="128">
        <v>0</v>
      </c>
    </row>
    <row r="23" spans="1:46" s="36" customFormat="1" x14ac:dyDescent="0.2">
      <c r="A23" s="842"/>
      <c r="B23" s="845"/>
      <c r="C23" s="64"/>
      <c r="D23" s="100"/>
      <c r="E23" s="101"/>
      <c r="F23" s="102" t="s">
        <v>118</v>
      </c>
      <c r="G23" s="90">
        <v>0</v>
      </c>
      <c r="H23" s="90">
        <v>0</v>
      </c>
      <c r="I23" s="107">
        <v>0</v>
      </c>
      <c r="J23" s="110">
        <f t="shared" si="5"/>
        <v>0</v>
      </c>
      <c r="K23" s="105">
        <f t="shared" si="0"/>
        <v>0</v>
      </c>
      <c r="L23" s="34"/>
      <c r="M23" s="145">
        <v>0</v>
      </c>
      <c r="N23" s="148">
        <f t="shared" si="1"/>
        <v>0</v>
      </c>
      <c r="O23" s="145">
        <v>0</v>
      </c>
      <c r="P23" s="146">
        <f t="shared" si="2"/>
        <v>0</v>
      </c>
      <c r="Q23" s="156">
        <v>0</v>
      </c>
      <c r="R23" s="694">
        <f t="shared" si="3"/>
        <v>0</v>
      </c>
      <c r="S23" s="697">
        <f t="shared" si="6"/>
        <v>0</v>
      </c>
      <c r="U23" s="125">
        <v>53203010100000</v>
      </c>
      <c r="V23" s="122" t="s">
        <v>19</v>
      </c>
      <c r="W23" s="128">
        <v>0</v>
      </c>
    </row>
    <row r="24" spans="1:46" s="36" customFormat="1" ht="13.5" thickBot="1" x14ac:dyDescent="0.25">
      <c r="A24" s="842"/>
      <c r="B24" s="846"/>
      <c r="C24" s="117"/>
      <c r="D24" s="91"/>
      <c r="E24" s="92"/>
      <c r="F24" s="93" t="s">
        <v>118</v>
      </c>
      <c r="G24" s="94">
        <v>0</v>
      </c>
      <c r="H24" s="94">
        <v>0</v>
      </c>
      <c r="I24" s="108">
        <v>0</v>
      </c>
      <c r="J24" s="111">
        <f t="shared" si="5"/>
        <v>0</v>
      </c>
      <c r="K24" s="103">
        <f t="shared" si="0"/>
        <v>0</v>
      </c>
      <c r="L24" s="34"/>
      <c r="M24" s="150">
        <v>0</v>
      </c>
      <c r="N24" s="149">
        <f t="shared" si="1"/>
        <v>0</v>
      </c>
      <c r="O24" s="150">
        <v>0</v>
      </c>
      <c r="P24" s="159">
        <f t="shared" si="2"/>
        <v>0</v>
      </c>
      <c r="Q24" s="157">
        <v>0</v>
      </c>
      <c r="R24" s="695">
        <f t="shared" si="3"/>
        <v>0</v>
      </c>
      <c r="S24" s="698">
        <f t="shared" si="6"/>
        <v>0</v>
      </c>
      <c r="U24" s="125">
        <v>53203030000000</v>
      </c>
      <c r="V24" s="122" t="s">
        <v>20</v>
      </c>
      <c r="W24" s="128">
        <v>0</v>
      </c>
    </row>
    <row r="25" spans="1:46" s="36" customFormat="1" ht="12.75" customHeight="1" x14ac:dyDescent="0.2">
      <c r="A25" s="842"/>
      <c r="B25" s="847" t="s">
        <v>92</v>
      </c>
      <c r="C25" s="116" t="s">
        <v>132</v>
      </c>
      <c r="D25" s="95" t="s">
        <v>132</v>
      </c>
      <c r="E25" s="96" t="s">
        <v>143</v>
      </c>
      <c r="F25" s="97" t="s">
        <v>118</v>
      </c>
      <c r="G25" s="89">
        <v>0</v>
      </c>
      <c r="H25" s="89">
        <v>0</v>
      </c>
      <c r="I25" s="106">
        <v>0</v>
      </c>
      <c r="J25" s="109">
        <f t="shared" si="5"/>
        <v>0</v>
      </c>
      <c r="K25" s="104">
        <f t="shared" si="0"/>
        <v>0</v>
      </c>
      <c r="L25" s="34"/>
      <c r="M25" s="132">
        <v>0</v>
      </c>
      <c r="N25" s="147">
        <f t="shared" si="1"/>
        <v>0</v>
      </c>
      <c r="O25" s="132">
        <v>0</v>
      </c>
      <c r="P25" s="158">
        <f t="shared" si="2"/>
        <v>0</v>
      </c>
      <c r="Q25" s="155">
        <v>0</v>
      </c>
      <c r="R25" s="147">
        <f t="shared" si="3"/>
        <v>0</v>
      </c>
      <c r="S25" s="699">
        <f t="shared" si="6"/>
        <v>0</v>
      </c>
      <c r="U25" s="125">
        <v>53204030000000</v>
      </c>
      <c r="V25" s="122" t="s">
        <v>21</v>
      </c>
      <c r="W25" s="128">
        <v>0</v>
      </c>
      <c r="AG25" s="28"/>
    </row>
    <row r="26" spans="1:46" s="36" customFormat="1" ht="12.75" customHeight="1" x14ac:dyDescent="0.2">
      <c r="A26" s="842"/>
      <c r="B26" s="845"/>
      <c r="C26" s="64"/>
      <c r="D26" s="100"/>
      <c r="E26" s="101"/>
      <c r="F26" s="102" t="s">
        <v>118</v>
      </c>
      <c r="G26" s="90">
        <v>0</v>
      </c>
      <c r="H26" s="90">
        <v>0</v>
      </c>
      <c r="I26" s="107">
        <v>0</v>
      </c>
      <c r="J26" s="110">
        <f t="shared" si="5"/>
        <v>0</v>
      </c>
      <c r="K26" s="105">
        <f t="shared" si="0"/>
        <v>0</v>
      </c>
      <c r="L26" s="34"/>
      <c r="M26" s="145">
        <v>0</v>
      </c>
      <c r="N26" s="148">
        <f t="shared" si="1"/>
        <v>0</v>
      </c>
      <c r="O26" s="145">
        <v>0</v>
      </c>
      <c r="P26" s="146">
        <f t="shared" si="2"/>
        <v>0</v>
      </c>
      <c r="Q26" s="156">
        <v>0</v>
      </c>
      <c r="R26" s="694">
        <f t="shared" si="3"/>
        <v>0</v>
      </c>
      <c r="S26" s="697">
        <f t="shared" si="6"/>
        <v>0</v>
      </c>
      <c r="U26" s="125">
        <v>53204100100001</v>
      </c>
      <c r="V26" s="122" t="s">
        <v>22</v>
      </c>
      <c r="W26" s="128">
        <v>0</v>
      </c>
      <c r="AG26" s="28"/>
    </row>
    <row r="27" spans="1:46" s="36" customFormat="1" ht="12.75" customHeight="1" x14ac:dyDescent="0.2">
      <c r="A27" s="842"/>
      <c r="B27" s="845"/>
      <c r="C27" s="64"/>
      <c r="D27" s="100"/>
      <c r="E27" s="101"/>
      <c r="F27" s="102" t="s">
        <v>118</v>
      </c>
      <c r="G27" s="90">
        <v>0</v>
      </c>
      <c r="H27" s="90">
        <v>0</v>
      </c>
      <c r="I27" s="107">
        <v>0</v>
      </c>
      <c r="J27" s="110">
        <f t="shared" si="5"/>
        <v>0</v>
      </c>
      <c r="K27" s="105">
        <f t="shared" si="0"/>
        <v>0</v>
      </c>
      <c r="L27" s="34"/>
      <c r="M27" s="145">
        <v>0</v>
      </c>
      <c r="N27" s="148">
        <f t="shared" si="1"/>
        <v>0</v>
      </c>
      <c r="O27" s="145">
        <v>0</v>
      </c>
      <c r="P27" s="146">
        <f t="shared" si="2"/>
        <v>0</v>
      </c>
      <c r="Q27" s="156">
        <v>0</v>
      </c>
      <c r="R27" s="694">
        <f t="shared" si="3"/>
        <v>0</v>
      </c>
      <c r="S27" s="697">
        <f t="shared" si="6"/>
        <v>0</v>
      </c>
      <c r="U27" s="125">
        <v>53204130100000</v>
      </c>
      <c r="V27" s="122" t="s">
        <v>23</v>
      </c>
      <c r="W27" s="128">
        <v>0</v>
      </c>
      <c r="AG27" s="28"/>
    </row>
    <row r="28" spans="1:46" s="36" customFormat="1" ht="12.75" customHeight="1" x14ac:dyDescent="0.2">
      <c r="A28" s="842"/>
      <c r="B28" s="845"/>
      <c r="C28" s="64"/>
      <c r="D28" s="100"/>
      <c r="E28" s="101"/>
      <c r="F28" s="102" t="s">
        <v>118</v>
      </c>
      <c r="G28" s="90">
        <v>0</v>
      </c>
      <c r="H28" s="90">
        <v>0</v>
      </c>
      <c r="I28" s="107">
        <v>0</v>
      </c>
      <c r="J28" s="110">
        <f t="shared" si="5"/>
        <v>0</v>
      </c>
      <c r="K28" s="105">
        <f t="shared" si="0"/>
        <v>0</v>
      </c>
      <c r="L28" s="34"/>
      <c r="M28" s="145">
        <v>0</v>
      </c>
      <c r="N28" s="148">
        <f t="shared" si="1"/>
        <v>0</v>
      </c>
      <c r="O28" s="145">
        <v>0</v>
      </c>
      <c r="P28" s="146">
        <f t="shared" si="2"/>
        <v>0</v>
      </c>
      <c r="Q28" s="156">
        <v>0</v>
      </c>
      <c r="R28" s="694">
        <f t="shared" si="3"/>
        <v>0</v>
      </c>
      <c r="S28" s="697">
        <f t="shared" si="6"/>
        <v>0</v>
      </c>
      <c r="U28" s="125">
        <v>53205010100000</v>
      </c>
      <c r="V28" s="122" t="s">
        <v>24</v>
      </c>
      <c r="W28" s="128">
        <v>0</v>
      </c>
      <c r="AG28" s="28"/>
    </row>
    <row r="29" spans="1:46" s="36" customFormat="1" ht="12.75" customHeight="1" x14ac:dyDescent="0.2">
      <c r="A29" s="842"/>
      <c r="B29" s="845"/>
      <c r="C29" s="64"/>
      <c r="D29" s="100"/>
      <c r="E29" s="101"/>
      <c r="F29" s="102" t="s">
        <v>118</v>
      </c>
      <c r="G29" s="90">
        <v>0</v>
      </c>
      <c r="H29" s="90">
        <v>0</v>
      </c>
      <c r="I29" s="107">
        <v>0</v>
      </c>
      <c r="J29" s="110">
        <f t="shared" si="5"/>
        <v>0</v>
      </c>
      <c r="K29" s="105">
        <f t="shared" si="0"/>
        <v>0</v>
      </c>
      <c r="L29" s="34"/>
      <c r="M29" s="145">
        <v>0</v>
      </c>
      <c r="N29" s="148">
        <f t="shared" si="1"/>
        <v>0</v>
      </c>
      <c r="O29" s="145">
        <v>0</v>
      </c>
      <c r="P29" s="146">
        <f t="shared" si="2"/>
        <v>0</v>
      </c>
      <c r="Q29" s="156">
        <v>0</v>
      </c>
      <c r="R29" s="694">
        <f t="shared" si="3"/>
        <v>0</v>
      </c>
      <c r="S29" s="697">
        <f t="shared" si="6"/>
        <v>0</v>
      </c>
      <c r="U29" s="125">
        <v>53205020100000</v>
      </c>
      <c r="V29" s="122" t="s">
        <v>25</v>
      </c>
      <c r="W29" s="128">
        <v>0</v>
      </c>
      <c r="AG29" s="28"/>
    </row>
    <row r="30" spans="1:46" s="36" customFormat="1" ht="12.75" customHeight="1" x14ac:dyDescent="0.2">
      <c r="A30" s="842"/>
      <c r="B30" s="845"/>
      <c r="C30" s="64"/>
      <c r="D30" s="100"/>
      <c r="E30" s="101"/>
      <c r="F30" s="102" t="s">
        <v>118</v>
      </c>
      <c r="G30" s="90">
        <v>0</v>
      </c>
      <c r="H30" s="90">
        <v>0</v>
      </c>
      <c r="I30" s="107">
        <v>0</v>
      </c>
      <c r="J30" s="110">
        <f t="shared" si="5"/>
        <v>0</v>
      </c>
      <c r="K30" s="105">
        <f t="shared" si="0"/>
        <v>0</v>
      </c>
      <c r="L30" s="34"/>
      <c r="M30" s="145">
        <v>0</v>
      </c>
      <c r="N30" s="148">
        <f t="shared" si="1"/>
        <v>0</v>
      </c>
      <c r="O30" s="145">
        <v>0</v>
      </c>
      <c r="P30" s="146">
        <f t="shared" si="2"/>
        <v>0</v>
      </c>
      <c r="Q30" s="156">
        <v>0</v>
      </c>
      <c r="R30" s="694">
        <f t="shared" si="3"/>
        <v>0</v>
      </c>
      <c r="S30" s="697">
        <f t="shared" si="6"/>
        <v>0</v>
      </c>
      <c r="U30" s="125">
        <v>53205030100000</v>
      </c>
      <c r="V30" s="122" t="s">
        <v>26</v>
      </c>
      <c r="W30" s="128">
        <v>0</v>
      </c>
      <c r="AG30" s="28"/>
    </row>
    <row r="31" spans="1:46" s="36" customFormat="1" ht="12.75" customHeight="1" x14ac:dyDescent="0.2">
      <c r="A31" s="842"/>
      <c r="B31" s="845"/>
      <c r="C31" s="64"/>
      <c r="D31" s="100"/>
      <c r="E31" s="101"/>
      <c r="F31" s="102" t="s">
        <v>118</v>
      </c>
      <c r="G31" s="90">
        <v>0</v>
      </c>
      <c r="H31" s="90">
        <v>0</v>
      </c>
      <c r="I31" s="107">
        <v>0</v>
      </c>
      <c r="J31" s="110">
        <f t="shared" si="5"/>
        <v>0</v>
      </c>
      <c r="K31" s="105">
        <f t="shared" si="0"/>
        <v>0</v>
      </c>
      <c r="L31" s="34"/>
      <c r="M31" s="145">
        <v>0</v>
      </c>
      <c r="N31" s="148">
        <f t="shared" si="1"/>
        <v>0</v>
      </c>
      <c r="O31" s="145">
        <v>0</v>
      </c>
      <c r="P31" s="146">
        <f t="shared" si="2"/>
        <v>0</v>
      </c>
      <c r="Q31" s="156">
        <v>0</v>
      </c>
      <c r="R31" s="694">
        <f t="shared" si="3"/>
        <v>0</v>
      </c>
      <c r="S31" s="697">
        <f t="shared" si="6"/>
        <v>0</v>
      </c>
      <c r="U31" s="125">
        <v>53205050100000</v>
      </c>
      <c r="V31" s="122" t="s">
        <v>27</v>
      </c>
      <c r="W31" s="128">
        <v>0</v>
      </c>
      <c r="AG31" s="28"/>
    </row>
    <row r="32" spans="1:46" s="36" customFormat="1" ht="12.75" customHeight="1" x14ac:dyDescent="0.2">
      <c r="A32" s="842"/>
      <c r="B32" s="845"/>
      <c r="C32" s="64"/>
      <c r="D32" s="100"/>
      <c r="E32" s="101"/>
      <c r="F32" s="102" t="s">
        <v>118</v>
      </c>
      <c r="G32" s="90">
        <v>0</v>
      </c>
      <c r="H32" s="90">
        <v>0</v>
      </c>
      <c r="I32" s="107">
        <v>0</v>
      </c>
      <c r="J32" s="110">
        <f t="shared" si="5"/>
        <v>0</v>
      </c>
      <c r="K32" s="105">
        <f t="shared" si="0"/>
        <v>0</v>
      </c>
      <c r="L32" s="34"/>
      <c r="M32" s="145">
        <v>0</v>
      </c>
      <c r="N32" s="148">
        <f t="shared" si="1"/>
        <v>0</v>
      </c>
      <c r="O32" s="145">
        <v>0</v>
      </c>
      <c r="P32" s="146">
        <f t="shared" si="2"/>
        <v>0</v>
      </c>
      <c r="Q32" s="156">
        <v>0</v>
      </c>
      <c r="R32" s="694">
        <f t="shared" si="3"/>
        <v>0</v>
      </c>
      <c r="S32" s="697">
        <f t="shared" si="6"/>
        <v>0</v>
      </c>
      <c r="U32" s="125">
        <v>53205060100000</v>
      </c>
      <c r="V32" s="122" t="s">
        <v>28</v>
      </c>
      <c r="W32" s="128">
        <v>0</v>
      </c>
      <c r="AG32" s="28"/>
    </row>
    <row r="33" spans="1:33" s="36" customFormat="1" ht="12.75" customHeight="1" x14ac:dyDescent="0.2">
      <c r="A33" s="842"/>
      <c r="B33" s="845"/>
      <c r="C33" s="64"/>
      <c r="D33" s="100"/>
      <c r="E33" s="101"/>
      <c r="F33" s="102" t="s">
        <v>118</v>
      </c>
      <c r="G33" s="90">
        <v>0</v>
      </c>
      <c r="H33" s="90">
        <v>0</v>
      </c>
      <c r="I33" s="107">
        <v>0</v>
      </c>
      <c r="J33" s="110">
        <f t="shared" si="5"/>
        <v>0</v>
      </c>
      <c r="K33" s="105">
        <f t="shared" si="0"/>
        <v>0</v>
      </c>
      <c r="L33" s="34"/>
      <c r="M33" s="145">
        <v>0</v>
      </c>
      <c r="N33" s="148">
        <f t="shared" si="1"/>
        <v>0</v>
      </c>
      <c r="O33" s="145">
        <v>0</v>
      </c>
      <c r="P33" s="146">
        <f t="shared" si="2"/>
        <v>0</v>
      </c>
      <c r="Q33" s="156">
        <v>0</v>
      </c>
      <c r="R33" s="694">
        <f t="shared" si="3"/>
        <v>0</v>
      </c>
      <c r="S33" s="697">
        <f t="shared" si="6"/>
        <v>0</v>
      </c>
      <c r="U33" s="125">
        <v>53205070100000</v>
      </c>
      <c r="V33" s="122" t="s">
        <v>29</v>
      </c>
      <c r="W33" s="128">
        <v>0</v>
      </c>
      <c r="AG33" s="28"/>
    </row>
    <row r="34" spans="1:33" s="36" customFormat="1" ht="12.75" customHeight="1" thickBot="1" x14ac:dyDescent="0.25">
      <c r="A34" s="842"/>
      <c r="B34" s="846"/>
      <c r="C34" s="117"/>
      <c r="D34" s="91"/>
      <c r="E34" s="92"/>
      <c r="F34" s="93" t="s">
        <v>118</v>
      </c>
      <c r="G34" s="94">
        <v>0</v>
      </c>
      <c r="H34" s="94">
        <v>0</v>
      </c>
      <c r="I34" s="108">
        <v>0</v>
      </c>
      <c r="J34" s="111">
        <f t="shared" si="5"/>
        <v>0</v>
      </c>
      <c r="K34" s="103">
        <f t="shared" si="0"/>
        <v>0</v>
      </c>
      <c r="L34" s="34"/>
      <c r="M34" s="150">
        <v>0</v>
      </c>
      <c r="N34" s="149">
        <f t="shared" si="1"/>
        <v>0</v>
      </c>
      <c r="O34" s="150">
        <v>0</v>
      </c>
      <c r="P34" s="159">
        <f t="shared" si="2"/>
        <v>0</v>
      </c>
      <c r="Q34" s="157">
        <v>0</v>
      </c>
      <c r="R34" s="695">
        <f t="shared" si="3"/>
        <v>0</v>
      </c>
      <c r="S34" s="698">
        <f t="shared" si="6"/>
        <v>0</v>
      </c>
      <c r="U34" s="125">
        <v>53208010100000</v>
      </c>
      <c r="V34" s="122" t="s">
        <v>30</v>
      </c>
      <c r="W34" s="128">
        <v>0</v>
      </c>
      <c r="AG34" s="28"/>
    </row>
    <row r="35" spans="1:33" s="36" customFormat="1" ht="12.75" customHeight="1" x14ac:dyDescent="0.2">
      <c r="A35" s="842"/>
      <c r="B35" s="847" t="s">
        <v>91</v>
      </c>
      <c r="C35" s="116" t="s">
        <v>132</v>
      </c>
      <c r="D35" s="95" t="s">
        <v>132</v>
      </c>
      <c r="E35" s="96" t="s">
        <v>142</v>
      </c>
      <c r="F35" s="97" t="s">
        <v>118</v>
      </c>
      <c r="G35" s="89">
        <v>0</v>
      </c>
      <c r="H35" s="89">
        <v>0</v>
      </c>
      <c r="I35" s="106">
        <v>0</v>
      </c>
      <c r="J35" s="109">
        <f t="shared" si="5"/>
        <v>0</v>
      </c>
      <c r="K35" s="104">
        <f t="shared" si="0"/>
        <v>0</v>
      </c>
      <c r="L35" s="34"/>
      <c r="M35" s="132">
        <v>0</v>
      </c>
      <c r="N35" s="147">
        <f t="shared" si="1"/>
        <v>0</v>
      </c>
      <c r="O35" s="132">
        <v>0</v>
      </c>
      <c r="P35" s="158">
        <f t="shared" si="2"/>
        <v>0</v>
      </c>
      <c r="Q35" s="155">
        <v>0</v>
      </c>
      <c r="R35" s="147">
        <f t="shared" si="3"/>
        <v>0</v>
      </c>
      <c r="S35" s="699">
        <f t="shared" si="6"/>
        <v>0</v>
      </c>
      <c r="U35" s="125">
        <v>53208070100001</v>
      </c>
      <c r="V35" s="122" t="s">
        <v>31</v>
      </c>
      <c r="W35" s="128">
        <v>0</v>
      </c>
      <c r="AG35" s="28"/>
    </row>
    <row r="36" spans="1:33" s="36" customFormat="1" ht="12.75" customHeight="1" x14ac:dyDescent="0.2">
      <c r="A36" s="842"/>
      <c r="B36" s="845"/>
      <c r="C36" s="64"/>
      <c r="D36" s="100"/>
      <c r="E36" s="101"/>
      <c r="F36" s="102" t="s">
        <v>118</v>
      </c>
      <c r="G36" s="90">
        <v>0</v>
      </c>
      <c r="H36" s="90">
        <v>0</v>
      </c>
      <c r="I36" s="107">
        <v>0</v>
      </c>
      <c r="J36" s="110">
        <f t="shared" si="5"/>
        <v>0</v>
      </c>
      <c r="K36" s="105">
        <f t="shared" si="0"/>
        <v>0</v>
      </c>
      <c r="L36" s="34"/>
      <c r="M36" s="145">
        <v>0</v>
      </c>
      <c r="N36" s="148">
        <f t="shared" si="1"/>
        <v>0</v>
      </c>
      <c r="O36" s="145">
        <v>0</v>
      </c>
      <c r="P36" s="146">
        <f t="shared" si="2"/>
        <v>0</v>
      </c>
      <c r="Q36" s="156">
        <v>0</v>
      </c>
      <c r="R36" s="694">
        <f t="shared" si="3"/>
        <v>0</v>
      </c>
      <c r="S36" s="697">
        <f t="shared" si="6"/>
        <v>0</v>
      </c>
      <c r="U36" s="125">
        <v>53208100100001</v>
      </c>
      <c r="V36" s="122" t="s">
        <v>133</v>
      </c>
      <c r="W36" s="128">
        <v>0</v>
      </c>
      <c r="AG36" s="28"/>
    </row>
    <row r="37" spans="1:33" s="36" customFormat="1" ht="12.75" customHeight="1" x14ac:dyDescent="0.2">
      <c r="A37" s="842"/>
      <c r="B37" s="845"/>
      <c r="C37" s="64"/>
      <c r="D37" s="100"/>
      <c r="E37" s="101"/>
      <c r="F37" s="102" t="s">
        <v>118</v>
      </c>
      <c r="G37" s="90">
        <v>0</v>
      </c>
      <c r="H37" s="90">
        <v>0</v>
      </c>
      <c r="I37" s="107">
        <v>0</v>
      </c>
      <c r="J37" s="110">
        <f t="shared" si="5"/>
        <v>0</v>
      </c>
      <c r="K37" s="105">
        <f t="shared" si="0"/>
        <v>0</v>
      </c>
      <c r="L37" s="34"/>
      <c r="M37" s="145">
        <v>0</v>
      </c>
      <c r="N37" s="148">
        <f t="shared" si="1"/>
        <v>0</v>
      </c>
      <c r="O37" s="145">
        <v>0</v>
      </c>
      <c r="P37" s="146">
        <f t="shared" si="2"/>
        <v>0</v>
      </c>
      <c r="Q37" s="156">
        <v>0</v>
      </c>
      <c r="R37" s="694">
        <f t="shared" si="3"/>
        <v>0</v>
      </c>
      <c r="S37" s="697">
        <f t="shared" si="6"/>
        <v>0</v>
      </c>
      <c r="U37" s="125">
        <v>53211030000000</v>
      </c>
      <c r="V37" s="122" t="s">
        <v>32</v>
      </c>
      <c r="W37" s="128">
        <v>0</v>
      </c>
      <c r="AG37" s="28"/>
    </row>
    <row r="38" spans="1:33" s="36" customFormat="1" ht="12.75" customHeight="1" x14ac:dyDescent="0.2">
      <c r="A38" s="842"/>
      <c r="B38" s="845"/>
      <c r="C38" s="64"/>
      <c r="D38" s="100"/>
      <c r="E38" s="101"/>
      <c r="F38" s="102" t="s">
        <v>118</v>
      </c>
      <c r="G38" s="90">
        <v>0</v>
      </c>
      <c r="H38" s="90">
        <v>0</v>
      </c>
      <c r="I38" s="107">
        <v>0</v>
      </c>
      <c r="J38" s="110">
        <f t="shared" si="5"/>
        <v>0</v>
      </c>
      <c r="K38" s="105">
        <f t="shared" si="0"/>
        <v>0</v>
      </c>
      <c r="L38" s="34"/>
      <c r="M38" s="145">
        <v>0</v>
      </c>
      <c r="N38" s="148">
        <f t="shared" si="1"/>
        <v>0</v>
      </c>
      <c r="O38" s="145">
        <v>0</v>
      </c>
      <c r="P38" s="146">
        <f t="shared" si="2"/>
        <v>0</v>
      </c>
      <c r="Q38" s="156">
        <v>0</v>
      </c>
      <c r="R38" s="694">
        <f t="shared" si="3"/>
        <v>0</v>
      </c>
      <c r="S38" s="697">
        <f t="shared" si="6"/>
        <v>0</v>
      </c>
      <c r="U38" s="125">
        <v>53212020100000</v>
      </c>
      <c r="V38" s="122" t="s">
        <v>98</v>
      </c>
      <c r="W38" s="128">
        <v>0</v>
      </c>
      <c r="AG38" s="28"/>
    </row>
    <row r="39" spans="1:33" s="36" customFormat="1" ht="12.75" customHeight="1" thickBot="1" x14ac:dyDescent="0.25">
      <c r="A39" s="842"/>
      <c r="B39" s="846"/>
      <c r="C39" s="117"/>
      <c r="D39" s="91"/>
      <c r="E39" s="92"/>
      <c r="F39" s="93" t="s">
        <v>118</v>
      </c>
      <c r="G39" s="94">
        <v>0</v>
      </c>
      <c r="H39" s="94">
        <v>0</v>
      </c>
      <c r="I39" s="108">
        <v>0</v>
      </c>
      <c r="J39" s="111">
        <f t="shared" si="5"/>
        <v>0</v>
      </c>
      <c r="K39" s="103">
        <f t="shared" si="0"/>
        <v>0</v>
      </c>
      <c r="L39" s="34"/>
      <c r="M39" s="150">
        <v>0</v>
      </c>
      <c r="N39" s="149">
        <f t="shared" si="1"/>
        <v>0</v>
      </c>
      <c r="O39" s="150">
        <v>0</v>
      </c>
      <c r="P39" s="159">
        <f t="shared" si="2"/>
        <v>0</v>
      </c>
      <c r="Q39" s="157">
        <v>0</v>
      </c>
      <c r="R39" s="695">
        <f t="shared" si="3"/>
        <v>0</v>
      </c>
      <c r="S39" s="698">
        <f t="shared" si="6"/>
        <v>0</v>
      </c>
      <c r="U39" s="125">
        <v>53214020000000</v>
      </c>
      <c r="V39" s="122" t="s">
        <v>33</v>
      </c>
      <c r="W39" s="128">
        <v>0</v>
      </c>
      <c r="AG39" s="28"/>
    </row>
    <row r="40" spans="1:33" s="36" customFormat="1" ht="12.75" customHeight="1" x14ac:dyDescent="0.2">
      <c r="A40" s="842"/>
      <c r="B40" s="848" t="s">
        <v>119</v>
      </c>
      <c r="C40" s="118" t="s">
        <v>132</v>
      </c>
      <c r="D40" s="86" t="s">
        <v>132</v>
      </c>
      <c r="E40" s="87"/>
      <c r="F40" s="88" t="s">
        <v>118</v>
      </c>
      <c r="G40" s="89">
        <v>0</v>
      </c>
      <c r="H40" s="89">
        <v>0</v>
      </c>
      <c r="I40" s="106">
        <v>0</v>
      </c>
      <c r="J40" s="112">
        <f t="shared" ref="J40:J61" si="7">SUM(G40:I40)</f>
        <v>0</v>
      </c>
      <c r="K40" s="114">
        <f t="shared" si="0"/>
        <v>0</v>
      </c>
      <c r="L40" s="34"/>
      <c r="M40" s="132">
        <v>0</v>
      </c>
      <c r="N40" s="147">
        <f t="shared" si="1"/>
        <v>0</v>
      </c>
      <c r="O40" s="132">
        <v>0</v>
      </c>
      <c r="P40" s="158">
        <f t="shared" si="2"/>
        <v>0</v>
      </c>
      <c r="Q40" s="155">
        <v>0</v>
      </c>
      <c r="R40" s="147">
        <f t="shared" si="3"/>
        <v>0</v>
      </c>
      <c r="S40" s="699">
        <f t="shared" si="6"/>
        <v>0</v>
      </c>
      <c r="U40" s="123"/>
      <c r="V40" s="120" t="s">
        <v>34</v>
      </c>
      <c r="W40" s="126">
        <f>SUM(W41,W46,W49,W60,W70,W78)</f>
        <v>0</v>
      </c>
      <c r="AG40" s="28"/>
    </row>
    <row r="41" spans="1:33" s="36" customFormat="1" ht="12.75" customHeight="1" x14ac:dyDescent="0.2">
      <c r="A41" s="842"/>
      <c r="B41" s="849"/>
      <c r="C41" s="65"/>
      <c r="D41" s="67"/>
      <c r="E41" s="68"/>
      <c r="F41" s="76" t="s">
        <v>118</v>
      </c>
      <c r="G41" s="90">
        <v>0</v>
      </c>
      <c r="H41" s="90">
        <v>0</v>
      </c>
      <c r="I41" s="107">
        <v>0</v>
      </c>
      <c r="J41" s="113">
        <f t="shared" ref="J41:J48" si="8">SUM(G41:I41)</f>
        <v>0</v>
      </c>
      <c r="K41" s="115">
        <f t="shared" si="0"/>
        <v>0</v>
      </c>
      <c r="L41" s="34"/>
      <c r="M41" s="145">
        <v>0</v>
      </c>
      <c r="N41" s="148">
        <f t="shared" si="1"/>
        <v>0</v>
      </c>
      <c r="O41" s="145">
        <v>0</v>
      </c>
      <c r="P41" s="146">
        <f t="shared" si="2"/>
        <v>0</v>
      </c>
      <c r="Q41" s="156">
        <v>0</v>
      </c>
      <c r="R41" s="694">
        <f t="shared" si="3"/>
        <v>0</v>
      </c>
      <c r="S41" s="697">
        <f t="shared" si="6"/>
        <v>0</v>
      </c>
      <c r="U41" s="124"/>
      <c r="V41" s="121" t="s">
        <v>35</v>
      </c>
      <c r="W41" s="127">
        <f>SUM(W42:W45)</f>
        <v>0</v>
      </c>
      <c r="AG41" s="28"/>
    </row>
    <row r="42" spans="1:33" s="36" customFormat="1" ht="12.75" customHeight="1" x14ac:dyDescent="0.2">
      <c r="A42" s="842"/>
      <c r="B42" s="849"/>
      <c r="C42" s="65"/>
      <c r="D42" s="67"/>
      <c r="E42" s="68"/>
      <c r="F42" s="76" t="s">
        <v>118</v>
      </c>
      <c r="G42" s="90">
        <v>0</v>
      </c>
      <c r="H42" s="90">
        <v>0</v>
      </c>
      <c r="I42" s="107">
        <v>0</v>
      </c>
      <c r="J42" s="113">
        <f t="shared" si="8"/>
        <v>0</v>
      </c>
      <c r="K42" s="115">
        <f t="shared" si="0"/>
        <v>0</v>
      </c>
      <c r="L42" s="34"/>
      <c r="M42" s="145">
        <v>0</v>
      </c>
      <c r="N42" s="148">
        <f t="shared" si="1"/>
        <v>0</v>
      </c>
      <c r="O42" s="145">
        <v>0</v>
      </c>
      <c r="P42" s="146">
        <f t="shared" si="2"/>
        <v>0</v>
      </c>
      <c r="Q42" s="156">
        <v>0</v>
      </c>
      <c r="R42" s="694">
        <f t="shared" si="3"/>
        <v>0</v>
      </c>
      <c r="S42" s="697">
        <f t="shared" si="6"/>
        <v>0</v>
      </c>
      <c r="U42" s="125">
        <v>53202020100000</v>
      </c>
      <c r="V42" s="122" t="s">
        <v>39</v>
      </c>
      <c r="W42" s="128">
        <v>0</v>
      </c>
      <c r="AG42" s="28"/>
    </row>
    <row r="43" spans="1:33" s="36" customFormat="1" ht="12.75" customHeight="1" x14ac:dyDescent="0.2">
      <c r="A43" s="842"/>
      <c r="B43" s="849"/>
      <c r="C43" s="65"/>
      <c r="D43" s="67"/>
      <c r="E43" s="68"/>
      <c r="F43" s="76" t="s">
        <v>118</v>
      </c>
      <c r="G43" s="90">
        <v>0</v>
      </c>
      <c r="H43" s="90">
        <v>0</v>
      </c>
      <c r="I43" s="107">
        <v>0</v>
      </c>
      <c r="J43" s="113">
        <f t="shared" si="8"/>
        <v>0</v>
      </c>
      <c r="K43" s="115">
        <f t="shared" si="0"/>
        <v>0</v>
      </c>
      <c r="L43" s="34"/>
      <c r="M43" s="145">
        <v>0</v>
      </c>
      <c r="N43" s="148">
        <f t="shared" si="1"/>
        <v>0</v>
      </c>
      <c r="O43" s="145">
        <v>0</v>
      </c>
      <c r="P43" s="146">
        <f t="shared" si="2"/>
        <v>0</v>
      </c>
      <c r="Q43" s="156">
        <v>0</v>
      </c>
      <c r="R43" s="694">
        <f t="shared" si="3"/>
        <v>0</v>
      </c>
      <c r="S43" s="697">
        <f t="shared" si="6"/>
        <v>0</v>
      </c>
      <c r="U43" s="125">
        <v>53202030000000</v>
      </c>
      <c r="V43" s="122" t="s">
        <v>40</v>
      </c>
      <c r="W43" s="128">
        <v>0</v>
      </c>
      <c r="AG43" s="28"/>
    </row>
    <row r="44" spans="1:33" s="36" customFormat="1" ht="12.75" customHeight="1" x14ac:dyDescent="0.2">
      <c r="A44" s="842"/>
      <c r="B44" s="849"/>
      <c r="C44" s="65"/>
      <c r="D44" s="67"/>
      <c r="E44" s="68"/>
      <c r="F44" s="76" t="s">
        <v>118</v>
      </c>
      <c r="G44" s="90">
        <v>0</v>
      </c>
      <c r="H44" s="90">
        <v>0</v>
      </c>
      <c r="I44" s="107">
        <v>0</v>
      </c>
      <c r="J44" s="113">
        <f t="shared" si="8"/>
        <v>0</v>
      </c>
      <c r="K44" s="115">
        <f t="shared" si="0"/>
        <v>0</v>
      </c>
      <c r="L44" s="34"/>
      <c r="M44" s="145">
        <v>0</v>
      </c>
      <c r="N44" s="148">
        <f t="shared" si="1"/>
        <v>0</v>
      </c>
      <c r="O44" s="145">
        <v>0</v>
      </c>
      <c r="P44" s="146">
        <f t="shared" si="2"/>
        <v>0</v>
      </c>
      <c r="Q44" s="156">
        <v>0</v>
      </c>
      <c r="R44" s="694">
        <f t="shared" si="3"/>
        <v>0</v>
      </c>
      <c r="S44" s="697">
        <f t="shared" si="6"/>
        <v>0</v>
      </c>
      <c r="U44" s="125">
        <v>53211020000000</v>
      </c>
      <c r="V44" s="122" t="s">
        <v>41</v>
      </c>
      <c r="W44" s="128">
        <v>0</v>
      </c>
      <c r="AG44" s="28"/>
    </row>
    <row r="45" spans="1:33" s="36" customFormat="1" ht="12.75" customHeight="1" x14ac:dyDescent="0.2">
      <c r="A45" s="842"/>
      <c r="B45" s="849"/>
      <c r="C45" s="65"/>
      <c r="D45" s="67"/>
      <c r="E45" s="68"/>
      <c r="F45" s="76" t="s">
        <v>118</v>
      </c>
      <c r="G45" s="90">
        <v>0</v>
      </c>
      <c r="H45" s="90">
        <v>0</v>
      </c>
      <c r="I45" s="107">
        <v>0</v>
      </c>
      <c r="J45" s="113">
        <f t="shared" si="8"/>
        <v>0</v>
      </c>
      <c r="K45" s="115">
        <f t="shared" si="0"/>
        <v>0</v>
      </c>
      <c r="L45" s="34"/>
      <c r="M45" s="145">
        <v>0</v>
      </c>
      <c r="N45" s="148">
        <f t="shared" si="1"/>
        <v>0</v>
      </c>
      <c r="O45" s="145">
        <v>0</v>
      </c>
      <c r="P45" s="146">
        <f t="shared" si="2"/>
        <v>0</v>
      </c>
      <c r="Q45" s="156">
        <v>0</v>
      </c>
      <c r="R45" s="694">
        <f t="shared" si="3"/>
        <v>0</v>
      </c>
      <c r="S45" s="697">
        <f t="shared" si="6"/>
        <v>0</v>
      </c>
      <c r="U45" s="125">
        <v>53101004030000</v>
      </c>
      <c r="V45" s="122" t="s">
        <v>38</v>
      </c>
      <c r="W45" s="128">
        <v>0</v>
      </c>
      <c r="AG45" s="28"/>
    </row>
    <row r="46" spans="1:33" s="36" customFormat="1" ht="12.75" customHeight="1" x14ac:dyDescent="0.2">
      <c r="A46" s="842"/>
      <c r="B46" s="849"/>
      <c r="C46" s="65"/>
      <c r="D46" s="67"/>
      <c r="E46" s="68"/>
      <c r="F46" s="76" t="s">
        <v>118</v>
      </c>
      <c r="G46" s="90">
        <v>0</v>
      </c>
      <c r="H46" s="90">
        <v>0</v>
      </c>
      <c r="I46" s="107">
        <v>0</v>
      </c>
      <c r="J46" s="113">
        <f t="shared" si="8"/>
        <v>0</v>
      </c>
      <c r="K46" s="115">
        <f t="shared" si="0"/>
        <v>0</v>
      </c>
      <c r="L46" s="34"/>
      <c r="M46" s="145">
        <v>0</v>
      </c>
      <c r="N46" s="148">
        <f t="shared" si="1"/>
        <v>0</v>
      </c>
      <c r="O46" s="145">
        <v>0</v>
      </c>
      <c r="P46" s="146">
        <f t="shared" si="2"/>
        <v>0</v>
      </c>
      <c r="Q46" s="156">
        <v>0</v>
      </c>
      <c r="R46" s="694">
        <f t="shared" si="3"/>
        <v>0</v>
      </c>
      <c r="S46" s="697">
        <f t="shared" si="6"/>
        <v>0</v>
      </c>
      <c r="U46" s="124"/>
      <c r="V46" s="121" t="s">
        <v>42</v>
      </c>
      <c r="W46" s="127">
        <f>SUM(W47:W48)</f>
        <v>0</v>
      </c>
      <c r="AG46" s="28"/>
    </row>
    <row r="47" spans="1:33" s="36" customFormat="1" ht="12.75" customHeight="1" x14ac:dyDescent="0.2">
      <c r="A47" s="842"/>
      <c r="B47" s="849"/>
      <c r="C47" s="65"/>
      <c r="D47" s="67"/>
      <c r="E47" s="68"/>
      <c r="F47" s="76" t="s">
        <v>118</v>
      </c>
      <c r="G47" s="90">
        <v>0</v>
      </c>
      <c r="H47" s="90">
        <v>0</v>
      </c>
      <c r="I47" s="107">
        <v>0</v>
      </c>
      <c r="J47" s="113">
        <f t="shared" si="8"/>
        <v>0</v>
      </c>
      <c r="K47" s="115">
        <f t="shared" si="0"/>
        <v>0</v>
      </c>
      <c r="L47" s="34"/>
      <c r="M47" s="145">
        <v>0</v>
      </c>
      <c r="N47" s="148">
        <f t="shared" si="1"/>
        <v>0</v>
      </c>
      <c r="O47" s="145">
        <v>0</v>
      </c>
      <c r="P47" s="146">
        <f t="shared" si="2"/>
        <v>0</v>
      </c>
      <c r="Q47" s="156">
        <v>0</v>
      </c>
      <c r="R47" s="694">
        <f t="shared" si="3"/>
        <v>0</v>
      </c>
      <c r="S47" s="697">
        <f t="shared" si="6"/>
        <v>0</v>
      </c>
      <c r="U47" s="125">
        <v>53205080000000</v>
      </c>
      <c r="V47" s="122" t="s">
        <v>43</v>
      </c>
      <c r="W47" s="128">
        <v>0</v>
      </c>
      <c r="AG47" s="28"/>
    </row>
    <row r="48" spans="1:33" s="36" customFormat="1" ht="12.75" customHeight="1" x14ac:dyDescent="0.2">
      <c r="A48" s="842"/>
      <c r="B48" s="849"/>
      <c r="C48" s="65"/>
      <c r="D48" s="67"/>
      <c r="E48" s="68"/>
      <c r="F48" s="76" t="s">
        <v>118</v>
      </c>
      <c r="G48" s="90">
        <v>0</v>
      </c>
      <c r="H48" s="90">
        <v>0</v>
      </c>
      <c r="I48" s="107">
        <v>0</v>
      </c>
      <c r="J48" s="113">
        <f t="shared" si="8"/>
        <v>0</v>
      </c>
      <c r="K48" s="115">
        <f t="shared" si="0"/>
        <v>0</v>
      </c>
      <c r="L48" s="34"/>
      <c r="M48" s="145">
        <v>0</v>
      </c>
      <c r="N48" s="148">
        <f t="shared" si="1"/>
        <v>0</v>
      </c>
      <c r="O48" s="145">
        <v>0</v>
      </c>
      <c r="P48" s="146">
        <f t="shared" si="2"/>
        <v>0</v>
      </c>
      <c r="Q48" s="156">
        <v>0</v>
      </c>
      <c r="R48" s="694">
        <f t="shared" si="3"/>
        <v>0</v>
      </c>
      <c r="S48" s="697">
        <f t="shared" si="6"/>
        <v>0</v>
      </c>
      <c r="U48" s="125">
        <v>53205990000000</v>
      </c>
      <c r="V48" s="122" t="s">
        <v>44</v>
      </c>
      <c r="W48" s="128">
        <v>0</v>
      </c>
      <c r="AG48" s="28"/>
    </row>
    <row r="49" spans="1:33" s="36" customFormat="1" ht="12.75" customHeight="1" x14ac:dyDescent="0.2">
      <c r="A49" s="842"/>
      <c r="B49" s="850"/>
      <c r="C49" s="65"/>
      <c r="D49" s="67"/>
      <c r="E49" s="68"/>
      <c r="F49" s="76" t="s">
        <v>118</v>
      </c>
      <c r="G49" s="90">
        <v>0</v>
      </c>
      <c r="H49" s="90">
        <v>0</v>
      </c>
      <c r="I49" s="107">
        <v>0</v>
      </c>
      <c r="J49" s="113">
        <f t="shared" si="7"/>
        <v>0</v>
      </c>
      <c r="K49" s="115">
        <f t="shared" si="0"/>
        <v>0</v>
      </c>
      <c r="L49" s="34"/>
      <c r="M49" s="145">
        <v>0</v>
      </c>
      <c r="N49" s="148">
        <f t="shared" si="1"/>
        <v>0</v>
      </c>
      <c r="O49" s="145">
        <v>0</v>
      </c>
      <c r="P49" s="146">
        <f t="shared" si="2"/>
        <v>0</v>
      </c>
      <c r="Q49" s="156">
        <v>0</v>
      </c>
      <c r="R49" s="694">
        <f t="shared" si="3"/>
        <v>0</v>
      </c>
      <c r="S49" s="697">
        <f t="shared" si="6"/>
        <v>0</v>
      </c>
      <c r="U49" s="124"/>
      <c r="V49" s="121" t="s">
        <v>45</v>
      </c>
      <c r="W49" s="127">
        <f>SUM(W50:W59)</f>
        <v>0</v>
      </c>
      <c r="AG49" s="28"/>
    </row>
    <row r="50" spans="1:33" s="36" customFormat="1" ht="12.75" customHeight="1" x14ac:dyDescent="0.2">
      <c r="A50" s="842"/>
      <c r="B50" s="849"/>
      <c r="C50" s="65"/>
      <c r="D50" s="67"/>
      <c r="E50" s="68"/>
      <c r="F50" s="76" t="s">
        <v>118</v>
      </c>
      <c r="G50" s="90">
        <v>0</v>
      </c>
      <c r="H50" s="90">
        <v>0</v>
      </c>
      <c r="I50" s="107">
        <v>0</v>
      </c>
      <c r="J50" s="113">
        <f t="shared" ref="J50:J53" si="9">SUM(G50:I50)</f>
        <v>0</v>
      </c>
      <c r="K50" s="115">
        <f t="shared" si="0"/>
        <v>0</v>
      </c>
      <c r="L50" s="34"/>
      <c r="M50" s="145">
        <v>0</v>
      </c>
      <c r="N50" s="148">
        <f t="shared" si="1"/>
        <v>0</v>
      </c>
      <c r="O50" s="145">
        <v>0</v>
      </c>
      <c r="P50" s="146">
        <f t="shared" si="2"/>
        <v>0</v>
      </c>
      <c r="Q50" s="156">
        <v>0</v>
      </c>
      <c r="R50" s="694">
        <f t="shared" si="3"/>
        <v>0</v>
      </c>
      <c r="S50" s="697">
        <f t="shared" si="6"/>
        <v>0</v>
      </c>
      <c r="U50" s="125">
        <v>53203010200000</v>
      </c>
      <c r="V50" s="122" t="s">
        <v>46</v>
      </c>
      <c r="W50" s="128">
        <v>0</v>
      </c>
      <c r="AG50" s="28"/>
    </row>
    <row r="51" spans="1:33" s="36" customFormat="1" ht="12.75" customHeight="1" x14ac:dyDescent="0.2">
      <c r="A51" s="842"/>
      <c r="B51" s="849"/>
      <c r="C51" s="65"/>
      <c r="D51" s="67"/>
      <c r="E51" s="68"/>
      <c r="F51" s="76" t="s">
        <v>118</v>
      </c>
      <c r="G51" s="90">
        <v>0</v>
      </c>
      <c r="H51" s="90">
        <v>0</v>
      </c>
      <c r="I51" s="107">
        <v>0</v>
      </c>
      <c r="J51" s="113">
        <f t="shared" si="9"/>
        <v>0</v>
      </c>
      <c r="K51" s="115">
        <f t="shared" si="0"/>
        <v>0</v>
      </c>
      <c r="L51" s="34"/>
      <c r="M51" s="145">
        <v>0</v>
      </c>
      <c r="N51" s="148">
        <f t="shared" si="1"/>
        <v>0</v>
      </c>
      <c r="O51" s="145">
        <v>0</v>
      </c>
      <c r="P51" s="146">
        <f t="shared" si="2"/>
        <v>0</v>
      </c>
      <c r="Q51" s="156">
        <v>0</v>
      </c>
      <c r="R51" s="694">
        <f t="shared" si="3"/>
        <v>0</v>
      </c>
      <c r="S51" s="697">
        <f t="shared" si="6"/>
        <v>0</v>
      </c>
      <c r="U51" s="125">
        <v>53204010000000</v>
      </c>
      <c r="V51" s="122" t="s">
        <v>47</v>
      </c>
      <c r="W51" s="128">
        <v>0</v>
      </c>
      <c r="AG51" s="28"/>
    </row>
    <row r="52" spans="1:33" s="36" customFormat="1" ht="12.75" customHeight="1" x14ac:dyDescent="0.2">
      <c r="A52" s="842"/>
      <c r="B52" s="849"/>
      <c r="C52" s="65"/>
      <c r="D52" s="67"/>
      <c r="E52" s="68"/>
      <c r="F52" s="76" t="s">
        <v>118</v>
      </c>
      <c r="G52" s="90">
        <v>0</v>
      </c>
      <c r="H52" s="90">
        <v>0</v>
      </c>
      <c r="I52" s="107">
        <v>0</v>
      </c>
      <c r="J52" s="113">
        <f t="shared" si="9"/>
        <v>0</v>
      </c>
      <c r="K52" s="115">
        <f t="shared" si="0"/>
        <v>0</v>
      </c>
      <c r="L52" s="34"/>
      <c r="M52" s="145">
        <v>0</v>
      </c>
      <c r="N52" s="148">
        <f t="shared" si="1"/>
        <v>0</v>
      </c>
      <c r="O52" s="145">
        <v>0</v>
      </c>
      <c r="P52" s="146">
        <f t="shared" si="2"/>
        <v>0</v>
      </c>
      <c r="Q52" s="156">
        <v>0</v>
      </c>
      <c r="R52" s="694">
        <f t="shared" si="3"/>
        <v>0</v>
      </c>
      <c r="S52" s="697">
        <f t="shared" si="6"/>
        <v>0</v>
      </c>
      <c r="U52" s="125">
        <v>53204040200000</v>
      </c>
      <c r="V52" s="122" t="s">
        <v>48</v>
      </c>
      <c r="W52" s="128">
        <v>0</v>
      </c>
      <c r="AG52" s="28"/>
    </row>
    <row r="53" spans="1:33" s="36" customFormat="1" ht="12.75" customHeight="1" x14ac:dyDescent="0.2">
      <c r="A53" s="842"/>
      <c r="B53" s="849"/>
      <c r="C53" s="65"/>
      <c r="D53" s="67"/>
      <c r="E53" s="68"/>
      <c r="F53" s="76" t="s">
        <v>118</v>
      </c>
      <c r="G53" s="90">
        <v>0</v>
      </c>
      <c r="H53" s="90">
        <v>0</v>
      </c>
      <c r="I53" s="107">
        <v>0</v>
      </c>
      <c r="J53" s="113">
        <f t="shared" si="9"/>
        <v>0</v>
      </c>
      <c r="K53" s="115">
        <f t="shared" si="0"/>
        <v>0</v>
      </c>
      <c r="L53" s="34"/>
      <c r="M53" s="145">
        <v>0</v>
      </c>
      <c r="N53" s="148">
        <f t="shared" si="1"/>
        <v>0</v>
      </c>
      <c r="O53" s="145">
        <v>0</v>
      </c>
      <c r="P53" s="146">
        <f t="shared" si="2"/>
        <v>0</v>
      </c>
      <c r="Q53" s="156">
        <v>0</v>
      </c>
      <c r="R53" s="694">
        <f t="shared" si="3"/>
        <v>0</v>
      </c>
      <c r="S53" s="697">
        <f t="shared" si="6"/>
        <v>0</v>
      </c>
      <c r="U53" s="125">
        <v>53204060000000</v>
      </c>
      <c r="V53" s="122" t="s">
        <v>49</v>
      </c>
      <c r="W53" s="128">
        <v>0</v>
      </c>
      <c r="AG53" s="28"/>
    </row>
    <row r="54" spans="1:33" s="36" customFormat="1" ht="12.75" customHeight="1" x14ac:dyDescent="0.2">
      <c r="A54" s="842"/>
      <c r="B54" s="850"/>
      <c r="C54" s="65"/>
      <c r="D54" s="67"/>
      <c r="E54" s="68"/>
      <c r="F54" s="76" t="s">
        <v>118</v>
      </c>
      <c r="G54" s="90">
        <v>0</v>
      </c>
      <c r="H54" s="90">
        <v>0</v>
      </c>
      <c r="I54" s="107">
        <v>0</v>
      </c>
      <c r="J54" s="113">
        <f t="shared" si="7"/>
        <v>0</v>
      </c>
      <c r="K54" s="115">
        <f t="shared" si="0"/>
        <v>0</v>
      </c>
      <c r="L54" s="34"/>
      <c r="M54" s="145">
        <v>0</v>
      </c>
      <c r="N54" s="148">
        <f t="shared" si="1"/>
        <v>0</v>
      </c>
      <c r="O54" s="145">
        <v>0</v>
      </c>
      <c r="P54" s="146">
        <f t="shared" si="2"/>
        <v>0</v>
      </c>
      <c r="Q54" s="156">
        <v>0</v>
      </c>
      <c r="R54" s="694">
        <f t="shared" si="3"/>
        <v>0</v>
      </c>
      <c r="S54" s="697">
        <f t="shared" si="6"/>
        <v>0</v>
      </c>
      <c r="U54" s="125">
        <v>53204070000000</v>
      </c>
      <c r="V54" s="122" t="s">
        <v>50</v>
      </c>
      <c r="W54" s="128">
        <v>0</v>
      </c>
      <c r="AG54" s="28"/>
    </row>
    <row r="55" spans="1:33" s="36" customFormat="1" ht="12.75" customHeight="1" x14ac:dyDescent="0.2">
      <c r="A55" s="842"/>
      <c r="B55" s="850"/>
      <c r="C55" s="65"/>
      <c r="D55" s="67"/>
      <c r="E55" s="68"/>
      <c r="F55" s="76" t="s">
        <v>118</v>
      </c>
      <c r="G55" s="90">
        <v>0</v>
      </c>
      <c r="H55" s="90">
        <v>0</v>
      </c>
      <c r="I55" s="107">
        <v>0</v>
      </c>
      <c r="J55" s="113">
        <f t="shared" si="7"/>
        <v>0</v>
      </c>
      <c r="K55" s="115">
        <f t="shared" si="0"/>
        <v>0</v>
      </c>
      <c r="L55" s="34"/>
      <c r="M55" s="145">
        <v>0</v>
      </c>
      <c r="N55" s="148">
        <f t="shared" si="1"/>
        <v>0</v>
      </c>
      <c r="O55" s="145">
        <v>0</v>
      </c>
      <c r="P55" s="146">
        <f t="shared" si="2"/>
        <v>0</v>
      </c>
      <c r="Q55" s="156">
        <v>0</v>
      </c>
      <c r="R55" s="694">
        <f t="shared" si="3"/>
        <v>0</v>
      </c>
      <c r="S55" s="697">
        <f t="shared" si="6"/>
        <v>0</v>
      </c>
      <c r="U55" s="125">
        <v>53204080000000</v>
      </c>
      <c r="V55" s="122" t="s">
        <v>51</v>
      </c>
      <c r="W55" s="128">
        <v>0</v>
      </c>
      <c r="AG55" s="28"/>
    </row>
    <row r="56" spans="1:33" s="36" customFormat="1" ht="12.75" customHeight="1" x14ac:dyDescent="0.2">
      <c r="A56" s="842"/>
      <c r="B56" s="850"/>
      <c r="C56" s="65"/>
      <c r="D56" s="67"/>
      <c r="E56" s="68"/>
      <c r="F56" s="76" t="s">
        <v>118</v>
      </c>
      <c r="G56" s="90">
        <v>0</v>
      </c>
      <c r="H56" s="90">
        <v>0</v>
      </c>
      <c r="I56" s="107">
        <v>0</v>
      </c>
      <c r="J56" s="113">
        <f t="shared" si="7"/>
        <v>0</v>
      </c>
      <c r="K56" s="115">
        <f t="shared" si="0"/>
        <v>0</v>
      </c>
      <c r="L56" s="34"/>
      <c r="M56" s="145">
        <v>0</v>
      </c>
      <c r="N56" s="148">
        <f t="shared" si="1"/>
        <v>0</v>
      </c>
      <c r="O56" s="145">
        <v>0</v>
      </c>
      <c r="P56" s="146">
        <f t="shared" si="2"/>
        <v>0</v>
      </c>
      <c r="Q56" s="156">
        <v>0</v>
      </c>
      <c r="R56" s="694">
        <f t="shared" si="3"/>
        <v>0</v>
      </c>
      <c r="S56" s="697">
        <f t="shared" si="6"/>
        <v>0</v>
      </c>
      <c r="U56" s="125">
        <v>53214010000000</v>
      </c>
      <c r="V56" s="122" t="s">
        <v>52</v>
      </c>
      <c r="W56" s="128">
        <v>0</v>
      </c>
      <c r="AG56" s="28"/>
    </row>
    <row r="57" spans="1:33" s="36" customFormat="1" ht="12.75" customHeight="1" x14ac:dyDescent="0.2">
      <c r="A57" s="842"/>
      <c r="B57" s="850"/>
      <c r="C57" s="65"/>
      <c r="D57" s="67"/>
      <c r="E57" s="68"/>
      <c r="F57" s="76" t="s">
        <v>118</v>
      </c>
      <c r="G57" s="90">
        <v>0</v>
      </c>
      <c r="H57" s="90">
        <v>0</v>
      </c>
      <c r="I57" s="107">
        <v>0</v>
      </c>
      <c r="J57" s="113">
        <f t="shared" si="7"/>
        <v>0</v>
      </c>
      <c r="K57" s="115">
        <f t="shared" si="0"/>
        <v>0</v>
      </c>
      <c r="L57" s="34"/>
      <c r="M57" s="145">
        <v>0</v>
      </c>
      <c r="N57" s="148">
        <f t="shared" si="1"/>
        <v>0</v>
      </c>
      <c r="O57" s="145">
        <v>0</v>
      </c>
      <c r="P57" s="146">
        <f t="shared" si="2"/>
        <v>0</v>
      </c>
      <c r="Q57" s="156">
        <v>0</v>
      </c>
      <c r="R57" s="694">
        <f t="shared" si="3"/>
        <v>0</v>
      </c>
      <c r="S57" s="697">
        <f t="shared" si="6"/>
        <v>0</v>
      </c>
      <c r="U57" s="125">
        <v>53214040000000</v>
      </c>
      <c r="V57" s="122" t="s">
        <v>134</v>
      </c>
      <c r="W57" s="128">
        <v>0</v>
      </c>
      <c r="AG57" s="28"/>
    </row>
    <row r="58" spans="1:33" s="36" customFormat="1" ht="12.75" customHeight="1" x14ac:dyDescent="0.2">
      <c r="A58" s="842"/>
      <c r="B58" s="850"/>
      <c r="C58" s="65"/>
      <c r="D58" s="67"/>
      <c r="E58" s="68"/>
      <c r="F58" s="76" t="s">
        <v>118</v>
      </c>
      <c r="G58" s="90">
        <v>0</v>
      </c>
      <c r="H58" s="90">
        <v>0</v>
      </c>
      <c r="I58" s="107">
        <v>0</v>
      </c>
      <c r="J58" s="113">
        <f t="shared" si="7"/>
        <v>0</v>
      </c>
      <c r="K58" s="115">
        <f t="shared" si="0"/>
        <v>0</v>
      </c>
      <c r="L58" s="34"/>
      <c r="M58" s="145">
        <v>0</v>
      </c>
      <c r="N58" s="148">
        <f t="shared" si="1"/>
        <v>0</v>
      </c>
      <c r="O58" s="145">
        <v>0</v>
      </c>
      <c r="P58" s="146">
        <f t="shared" si="2"/>
        <v>0</v>
      </c>
      <c r="Q58" s="156">
        <v>0</v>
      </c>
      <c r="R58" s="694">
        <f t="shared" si="3"/>
        <v>0</v>
      </c>
      <c r="S58" s="697">
        <f t="shared" si="6"/>
        <v>0</v>
      </c>
      <c r="U58" s="125">
        <v>55201010100004</v>
      </c>
      <c r="V58" s="122" t="s">
        <v>53</v>
      </c>
      <c r="W58" s="128">
        <v>0</v>
      </c>
      <c r="AG58" s="28"/>
    </row>
    <row r="59" spans="1:33" s="36" customFormat="1" ht="12.75" customHeight="1" x14ac:dyDescent="0.2">
      <c r="A59" s="842"/>
      <c r="B59" s="850"/>
      <c r="C59" s="65"/>
      <c r="D59" s="67"/>
      <c r="E59" s="68"/>
      <c r="F59" s="76" t="s">
        <v>118</v>
      </c>
      <c r="G59" s="90">
        <v>0</v>
      </c>
      <c r="H59" s="90">
        <v>0</v>
      </c>
      <c r="I59" s="107">
        <v>0</v>
      </c>
      <c r="J59" s="113">
        <f t="shared" si="7"/>
        <v>0</v>
      </c>
      <c r="K59" s="115">
        <f t="shared" si="0"/>
        <v>0</v>
      </c>
      <c r="L59" s="34"/>
      <c r="M59" s="145">
        <v>0</v>
      </c>
      <c r="N59" s="148">
        <f t="shared" si="1"/>
        <v>0</v>
      </c>
      <c r="O59" s="145">
        <v>0</v>
      </c>
      <c r="P59" s="146">
        <f t="shared" si="2"/>
        <v>0</v>
      </c>
      <c r="Q59" s="156">
        <v>0</v>
      </c>
      <c r="R59" s="694">
        <f t="shared" si="3"/>
        <v>0</v>
      </c>
      <c r="S59" s="697">
        <f t="shared" si="6"/>
        <v>0</v>
      </c>
      <c r="U59" s="125">
        <v>55201010100005</v>
      </c>
      <c r="V59" s="122" t="s">
        <v>54</v>
      </c>
      <c r="W59" s="128">
        <v>0</v>
      </c>
      <c r="AG59" s="28"/>
    </row>
    <row r="60" spans="1:33" s="36" customFormat="1" ht="12.75" customHeight="1" x14ac:dyDescent="0.2">
      <c r="A60" s="842"/>
      <c r="B60" s="850"/>
      <c r="C60" s="65"/>
      <c r="D60" s="67"/>
      <c r="E60" s="68"/>
      <c r="F60" s="76" t="s">
        <v>118</v>
      </c>
      <c r="G60" s="90">
        <v>0</v>
      </c>
      <c r="H60" s="90">
        <v>0</v>
      </c>
      <c r="I60" s="107">
        <v>0</v>
      </c>
      <c r="J60" s="113">
        <f t="shared" si="7"/>
        <v>0</v>
      </c>
      <c r="K60" s="115">
        <f t="shared" si="0"/>
        <v>0</v>
      </c>
      <c r="L60" s="34"/>
      <c r="M60" s="145">
        <v>0</v>
      </c>
      <c r="N60" s="148">
        <f t="shared" si="1"/>
        <v>0</v>
      </c>
      <c r="O60" s="145">
        <v>0</v>
      </c>
      <c r="P60" s="146">
        <f t="shared" si="2"/>
        <v>0</v>
      </c>
      <c r="Q60" s="156">
        <v>0</v>
      </c>
      <c r="R60" s="694">
        <f t="shared" si="3"/>
        <v>0</v>
      </c>
      <c r="S60" s="697">
        <f t="shared" si="6"/>
        <v>0</v>
      </c>
      <c r="U60" s="124"/>
      <c r="V60" s="121" t="s">
        <v>55</v>
      </c>
      <c r="W60" s="127">
        <f>SUM(W61:W69)</f>
        <v>0</v>
      </c>
      <c r="AG60" s="28"/>
    </row>
    <row r="61" spans="1:33" s="36" customFormat="1" ht="12.75" customHeight="1" thickBot="1" x14ac:dyDescent="0.25">
      <c r="A61" s="843"/>
      <c r="B61" s="851"/>
      <c r="C61" s="117"/>
      <c r="D61" s="91"/>
      <c r="E61" s="92"/>
      <c r="F61" s="93" t="s">
        <v>118</v>
      </c>
      <c r="G61" s="94">
        <v>0</v>
      </c>
      <c r="H61" s="94">
        <v>0</v>
      </c>
      <c r="I61" s="108">
        <v>0</v>
      </c>
      <c r="J61" s="111">
        <f t="shared" si="7"/>
        <v>0</v>
      </c>
      <c r="K61" s="103">
        <f t="shared" si="0"/>
        <v>0</v>
      </c>
      <c r="L61" s="34"/>
      <c r="M61" s="282">
        <v>0</v>
      </c>
      <c r="N61" s="283">
        <f t="shared" si="1"/>
        <v>0</v>
      </c>
      <c r="O61" s="282">
        <v>0</v>
      </c>
      <c r="P61" s="284">
        <f t="shared" si="2"/>
        <v>0</v>
      </c>
      <c r="Q61" s="285">
        <v>0</v>
      </c>
      <c r="R61" s="696">
        <f t="shared" si="3"/>
        <v>0</v>
      </c>
      <c r="S61" s="698">
        <f t="shared" si="6"/>
        <v>0</v>
      </c>
      <c r="U61" s="125">
        <v>53207010000000</v>
      </c>
      <c r="V61" s="122" t="s">
        <v>56</v>
      </c>
      <c r="W61" s="128">
        <v>0</v>
      </c>
      <c r="AG61" s="28"/>
    </row>
    <row r="62" spans="1:33" s="36" customFormat="1" ht="12.75" customHeight="1" thickBot="1" x14ac:dyDescent="0.25">
      <c r="A62" s="28"/>
      <c r="B62" s="28"/>
      <c r="C62" s="28"/>
      <c r="D62" s="28"/>
      <c r="E62" s="28"/>
      <c r="F62" s="28"/>
      <c r="G62" s="28"/>
      <c r="H62" s="28"/>
      <c r="I62" s="28"/>
      <c r="J62" s="28"/>
      <c r="K62" s="281">
        <f>SUM(K15:K61)</f>
        <v>1992996</v>
      </c>
      <c r="L62" s="28"/>
      <c r="M62" s="286">
        <f>+N62/$K$62</f>
        <v>0</v>
      </c>
      <c r="N62" s="287">
        <f>SUM(N15:N61)</f>
        <v>0</v>
      </c>
      <c r="O62" s="286">
        <f>+P62/$K$62</f>
        <v>0</v>
      </c>
      <c r="P62" s="287">
        <f>SUM(P15:P61)</f>
        <v>0</v>
      </c>
      <c r="Q62" s="286">
        <f>+R62/$K$62</f>
        <v>0</v>
      </c>
      <c r="R62" s="287">
        <f>SUM(R15:R61)</f>
        <v>0</v>
      </c>
      <c r="S62" s="28"/>
      <c r="U62" s="125">
        <v>53207020000000</v>
      </c>
      <c r="V62" s="122" t="s">
        <v>57</v>
      </c>
      <c r="W62" s="128">
        <v>0</v>
      </c>
      <c r="AG62" s="28"/>
    </row>
    <row r="63" spans="1:33" s="36" customFormat="1" ht="12.75" customHeight="1" x14ac:dyDescent="0.2">
      <c r="A63" s="28"/>
      <c r="B63" s="28"/>
      <c r="C63" s="28"/>
      <c r="D63" s="28"/>
      <c r="E63" s="28"/>
      <c r="F63" s="28"/>
      <c r="G63" s="28"/>
      <c r="H63" s="28"/>
      <c r="I63" s="28"/>
      <c r="J63" s="28"/>
      <c r="K63" s="59">
        <v>1</v>
      </c>
      <c r="L63" s="28"/>
      <c r="M63" s="28"/>
      <c r="O63" s="28"/>
      <c r="P63" s="28"/>
      <c r="Q63" s="28"/>
      <c r="R63" s="28"/>
      <c r="S63" s="28"/>
      <c r="U63" s="125">
        <v>53208020000000</v>
      </c>
      <c r="V63" s="122" t="s">
        <v>58</v>
      </c>
      <c r="W63" s="128">
        <v>0</v>
      </c>
      <c r="AG63" s="28"/>
    </row>
    <row r="64" spans="1:33" s="36" customFormat="1" ht="12.75" customHeight="1" thickBot="1" x14ac:dyDescent="0.25">
      <c r="A64" s="28"/>
      <c r="B64" s="28"/>
      <c r="C64" s="28"/>
      <c r="D64" s="28"/>
      <c r="E64" s="28"/>
      <c r="F64" s="28"/>
      <c r="G64" s="28"/>
      <c r="H64" s="28"/>
      <c r="I64" s="28"/>
      <c r="J64" s="28"/>
      <c r="K64" s="28"/>
      <c r="L64" s="28"/>
      <c r="M64" s="28"/>
      <c r="N64" s="28"/>
      <c r="O64" s="28"/>
      <c r="P64" s="28"/>
      <c r="Q64" s="28"/>
      <c r="R64" s="28"/>
      <c r="S64" s="28"/>
      <c r="U64" s="125">
        <v>53208990000000</v>
      </c>
      <c r="V64" s="122" t="s">
        <v>59</v>
      </c>
      <c r="W64" s="128">
        <v>0</v>
      </c>
      <c r="AG64" s="28"/>
    </row>
    <row r="65" spans="1:33" s="36" customFormat="1" ht="12.75" customHeight="1" x14ac:dyDescent="0.2">
      <c r="A65" s="836" t="s">
        <v>146</v>
      </c>
      <c r="B65" s="839" t="s">
        <v>121</v>
      </c>
      <c r="C65" s="116"/>
      <c r="D65" s="95"/>
      <c r="E65" s="96"/>
      <c r="F65" s="97" t="s">
        <v>120</v>
      </c>
      <c r="G65" s="89">
        <v>0</v>
      </c>
      <c r="H65" s="89">
        <v>0</v>
      </c>
      <c r="I65" s="106">
        <v>0</v>
      </c>
      <c r="J65" s="109">
        <f t="shared" si="5"/>
        <v>0</v>
      </c>
      <c r="K65" s="104">
        <f t="shared" si="0"/>
        <v>0</v>
      </c>
      <c r="L65" s="34"/>
      <c r="M65" s="28"/>
      <c r="N65" s="28"/>
      <c r="O65" s="28"/>
      <c r="P65" s="28"/>
      <c r="Q65" s="28"/>
      <c r="R65" s="28"/>
      <c r="S65" s="28"/>
      <c r="U65" s="125">
        <v>53209010000000</v>
      </c>
      <c r="V65" s="122" t="s">
        <v>60</v>
      </c>
      <c r="W65" s="128">
        <v>0</v>
      </c>
      <c r="AG65" s="28"/>
    </row>
    <row r="66" spans="1:33" s="36" customFormat="1" ht="12.75" customHeight="1" x14ac:dyDescent="0.2">
      <c r="A66" s="837"/>
      <c r="B66" s="840"/>
      <c r="C66" s="66"/>
      <c r="D66" s="98"/>
      <c r="E66" s="99"/>
      <c r="F66" s="69" t="s">
        <v>120</v>
      </c>
      <c r="G66" s="90">
        <v>0</v>
      </c>
      <c r="H66" s="90">
        <v>0</v>
      </c>
      <c r="I66" s="107">
        <v>0</v>
      </c>
      <c r="J66" s="110">
        <f t="shared" si="5"/>
        <v>0</v>
      </c>
      <c r="K66" s="105">
        <f t="shared" si="0"/>
        <v>0</v>
      </c>
      <c r="L66" s="34"/>
      <c r="M66" s="28"/>
      <c r="N66" s="28"/>
      <c r="O66" s="496"/>
      <c r="P66" s="28"/>
      <c r="Q66" s="28"/>
      <c r="R66" s="28"/>
      <c r="S66" s="28"/>
      <c r="U66" s="125">
        <v>53209040000000</v>
      </c>
      <c r="V66" s="122" t="s">
        <v>61</v>
      </c>
      <c r="W66" s="128">
        <v>0</v>
      </c>
      <c r="AG66" s="28"/>
    </row>
    <row r="67" spans="1:33" s="36" customFormat="1" ht="12.75" customHeight="1" x14ac:dyDescent="0.2">
      <c r="A67" s="837"/>
      <c r="B67" s="840"/>
      <c r="C67" s="66"/>
      <c r="D67" s="98"/>
      <c r="E67" s="99"/>
      <c r="F67" s="69" t="s">
        <v>120</v>
      </c>
      <c r="G67" s="90">
        <v>0</v>
      </c>
      <c r="H67" s="90">
        <v>0</v>
      </c>
      <c r="I67" s="107">
        <v>0</v>
      </c>
      <c r="J67" s="110">
        <f t="shared" si="5"/>
        <v>0</v>
      </c>
      <c r="K67" s="105">
        <f t="shared" si="0"/>
        <v>0</v>
      </c>
      <c r="L67" s="34"/>
      <c r="M67" s="28"/>
      <c r="N67" s="28"/>
      <c r="O67" s="28"/>
      <c r="P67" s="28"/>
      <c r="Q67" s="28"/>
      <c r="R67" s="28"/>
      <c r="S67" s="28"/>
      <c r="U67" s="125">
        <v>53209050000000</v>
      </c>
      <c r="V67" s="122" t="s">
        <v>62</v>
      </c>
      <c r="W67" s="128">
        <v>0</v>
      </c>
      <c r="AG67" s="28"/>
    </row>
    <row r="68" spans="1:33" s="36" customFormat="1" ht="12.75" customHeight="1" x14ac:dyDescent="0.2">
      <c r="A68" s="837"/>
      <c r="B68" s="840"/>
      <c r="C68" s="64"/>
      <c r="D68" s="100"/>
      <c r="E68" s="101"/>
      <c r="F68" s="102" t="s">
        <v>120</v>
      </c>
      <c r="G68" s="90">
        <v>0</v>
      </c>
      <c r="H68" s="90">
        <v>0</v>
      </c>
      <c r="I68" s="107">
        <v>0</v>
      </c>
      <c r="J68" s="110">
        <f t="shared" si="5"/>
        <v>0</v>
      </c>
      <c r="K68" s="105">
        <f t="shared" si="0"/>
        <v>0</v>
      </c>
      <c r="L68" s="34"/>
      <c r="M68" s="28"/>
      <c r="N68" s="28"/>
      <c r="O68" s="28"/>
      <c r="P68" s="28"/>
      <c r="Q68" s="28"/>
      <c r="R68" s="28"/>
      <c r="S68" s="28"/>
      <c r="U68" s="125">
        <v>53209990000000</v>
      </c>
      <c r="V68" s="122" t="s">
        <v>63</v>
      </c>
      <c r="W68" s="128">
        <v>0</v>
      </c>
      <c r="AG68" s="28"/>
    </row>
    <row r="69" spans="1:33" s="36" customFormat="1" ht="12.75" customHeight="1" thickBot="1" x14ac:dyDescent="0.25">
      <c r="A69" s="838"/>
      <c r="B69" s="841"/>
      <c r="C69" s="117"/>
      <c r="D69" s="91"/>
      <c r="E69" s="92"/>
      <c r="F69" s="93" t="s">
        <v>120</v>
      </c>
      <c r="G69" s="94">
        <v>0</v>
      </c>
      <c r="H69" s="94">
        <v>0</v>
      </c>
      <c r="I69" s="108">
        <v>0</v>
      </c>
      <c r="J69" s="111">
        <f t="shared" si="5"/>
        <v>0</v>
      </c>
      <c r="K69" s="103">
        <f t="shared" si="0"/>
        <v>0</v>
      </c>
      <c r="L69" s="34"/>
      <c r="M69" s="28"/>
      <c r="N69" s="28"/>
      <c r="O69" s="28"/>
      <c r="P69" s="28"/>
      <c r="Q69" s="28"/>
      <c r="R69" s="28"/>
      <c r="S69" s="28"/>
      <c r="U69" s="125">
        <v>53210020100000</v>
      </c>
      <c r="V69" s="122" t="s">
        <v>64</v>
      </c>
      <c r="W69" s="128">
        <v>0</v>
      </c>
      <c r="AG69" s="28"/>
    </row>
    <row r="70" spans="1:33" ht="15.75" x14ac:dyDescent="0.2">
      <c r="C70" s="26"/>
      <c r="D70" s="26"/>
      <c r="E70" s="38"/>
      <c r="F70" s="38"/>
      <c r="G70" s="38"/>
      <c r="H70" s="38"/>
      <c r="I70" s="38"/>
      <c r="K70" s="58">
        <f>SUM(K65:K69)</f>
        <v>0</v>
      </c>
      <c r="L70" s="34"/>
      <c r="U70" s="124"/>
      <c r="V70" s="121" t="s">
        <v>65</v>
      </c>
      <c r="W70" s="127">
        <f>SUM(W71:W77)</f>
        <v>0</v>
      </c>
    </row>
    <row r="71" spans="1:33" x14ac:dyDescent="0.2">
      <c r="K71" s="59">
        <v>1</v>
      </c>
      <c r="L71" s="34"/>
      <c r="M71" s="39"/>
      <c r="O71" s="39"/>
      <c r="Q71" s="39"/>
      <c r="U71" s="125">
        <v>53206030000000</v>
      </c>
      <c r="V71" s="122" t="s">
        <v>99</v>
      </c>
      <c r="W71" s="128">
        <v>0</v>
      </c>
    </row>
    <row r="72" spans="1:33" x14ac:dyDescent="0.2">
      <c r="L72" s="34"/>
      <c r="U72" s="125">
        <v>53206040000000</v>
      </c>
      <c r="V72" s="122" t="s">
        <v>100</v>
      </c>
      <c r="W72" s="128">
        <v>0</v>
      </c>
    </row>
    <row r="73" spans="1:33" x14ac:dyDescent="0.2">
      <c r="U73" s="125">
        <v>53206060000000</v>
      </c>
      <c r="V73" s="122" t="s">
        <v>101</v>
      </c>
      <c r="W73" s="128">
        <v>0</v>
      </c>
    </row>
    <row r="74" spans="1:33" x14ac:dyDescent="0.2">
      <c r="U74" s="125">
        <v>53206070000000</v>
      </c>
      <c r="V74" s="122" t="s">
        <v>102</v>
      </c>
      <c r="W74" s="128">
        <v>0</v>
      </c>
    </row>
    <row r="75" spans="1:33" ht="15.75" customHeight="1" x14ac:dyDescent="0.2">
      <c r="H75" s="119"/>
      <c r="U75" s="125">
        <v>53206990000000</v>
      </c>
      <c r="V75" s="122" t="s">
        <v>103</v>
      </c>
      <c r="W75" s="128">
        <v>0</v>
      </c>
    </row>
    <row r="76" spans="1:33" x14ac:dyDescent="0.2">
      <c r="U76" s="125">
        <v>53208030000000</v>
      </c>
      <c r="V76" s="122" t="s">
        <v>104</v>
      </c>
      <c r="W76" s="128">
        <v>0</v>
      </c>
    </row>
    <row r="77" spans="1:33" x14ac:dyDescent="0.2">
      <c r="U77" s="125">
        <v>53212060000000</v>
      </c>
      <c r="V77" s="122" t="s">
        <v>97</v>
      </c>
      <c r="W77" s="128">
        <v>0</v>
      </c>
    </row>
    <row r="78" spans="1:33" x14ac:dyDescent="0.2">
      <c r="U78" s="124"/>
      <c r="V78" s="121" t="s">
        <v>66</v>
      </c>
      <c r="W78" s="127">
        <f>SUM(W79:W79)</f>
        <v>0</v>
      </c>
    </row>
    <row r="79" spans="1:33" x14ac:dyDescent="0.2">
      <c r="U79" s="125">
        <v>53204999000000</v>
      </c>
      <c r="V79" s="122" t="s">
        <v>96</v>
      </c>
      <c r="W79" s="128">
        <v>0</v>
      </c>
    </row>
    <row r="80" spans="1:33" x14ac:dyDescent="0.2">
      <c r="U80" s="129"/>
      <c r="V80" s="130" t="s">
        <v>148</v>
      </c>
      <c r="W80" s="131">
        <f>+W40+W15</f>
        <v>0</v>
      </c>
    </row>
    <row r="83" ht="15.75" customHeight="1" x14ac:dyDescent="0.2"/>
    <row r="97" spans="11:12" x14ac:dyDescent="0.2">
      <c r="L97" s="133"/>
    </row>
    <row r="99" spans="11:12" x14ac:dyDescent="0.2">
      <c r="K99" s="142"/>
    </row>
    <row r="101" spans="11:12" x14ac:dyDescent="0.2">
      <c r="K101" s="134"/>
    </row>
  </sheetData>
  <sheetProtection algorithmName="SHA-512" hashValue="ZHq6LJtZ8eDMLwKGee6hxJ6PvpV45LDPwR88wtdBkVJABg4VBPRBmBuUDWdjty+m1idqY1GdanTMSpZxmA+6Cw==" saltValue="u135H9aZsO6r8OzsLC82oQ==" spinCount="100000" sheet="1" objects="1" scenarios="1"/>
  <mergeCells count="43">
    <mergeCell ref="AN15:AO15"/>
    <mergeCell ref="AP14:AQ14"/>
    <mergeCell ref="AP15:AQ15"/>
    <mergeCell ref="AR14:AS14"/>
    <mergeCell ref="AR15:AS15"/>
    <mergeCell ref="S13:S14"/>
    <mergeCell ref="AN9:AS10"/>
    <mergeCell ref="M9:S10"/>
    <mergeCell ref="AG9:AL10"/>
    <mergeCell ref="Z9:AE10"/>
    <mergeCell ref="W13:W14"/>
    <mergeCell ref="AI13:AJ13"/>
    <mergeCell ref="AK13:AL13"/>
    <mergeCell ref="AN14:AO14"/>
    <mergeCell ref="Z13:AA13"/>
    <mergeCell ref="AB13:AC13"/>
    <mergeCell ref="AD13:AE13"/>
    <mergeCell ref="AR13:AS13"/>
    <mergeCell ref="AP13:AQ13"/>
    <mergeCell ref="AN13:AO13"/>
    <mergeCell ref="A65:A69"/>
    <mergeCell ref="B65:B69"/>
    <mergeCell ref="A15:A61"/>
    <mergeCell ref="B15:B24"/>
    <mergeCell ref="B25:B34"/>
    <mergeCell ref="B35:B39"/>
    <mergeCell ref="B40:B61"/>
    <mergeCell ref="A9:H9"/>
    <mergeCell ref="U9:W10"/>
    <mergeCell ref="U13:U14"/>
    <mergeCell ref="V13:V14"/>
    <mergeCell ref="AG13:AH13"/>
    <mergeCell ref="K13:K14"/>
    <mergeCell ref="M13:N13"/>
    <mergeCell ref="O13:P13"/>
    <mergeCell ref="Q13:R13"/>
    <mergeCell ref="A13:B14"/>
    <mergeCell ref="C13:C14"/>
    <mergeCell ref="D13:D14"/>
    <mergeCell ref="E13:E14"/>
    <mergeCell ref="F13:F14"/>
    <mergeCell ref="G13:J13"/>
    <mergeCell ref="M12:R12"/>
  </mergeCells>
  <conditionalFormatting sqref="S15:S61">
    <cfRule type="cellIs" dxfId="6" priority="1" operator="equal">
      <formula>1</formula>
    </cfRule>
  </conditionalFormatting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2060"/>
    <pageSetUpPr fitToPage="1"/>
  </sheetPr>
  <dimension ref="A1:IK15"/>
  <sheetViews>
    <sheetView showGridLines="0" zoomScale="80" zoomScaleNormal="80" workbookViewId="0">
      <selection activeCell="R13" sqref="R13"/>
    </sheetView>
  </sheetViews>
  <sheetFormatPr baseColWidth="10" defaultColWidth="11.42578125" defaultRowHeight="12.75" x14ac:dyDescent="0.2"/>
  <cols>
    <col min="1" max="1" width="42.140625" style="4" bestFit="1" customWidth="1"/>
    <col min="2" max="2" width="33" style="4" bestFit="1" customWidth="1"/>
    <col min="3" max="3" width="14.140625" style="22" customWidth="1"/>
    <col min="4" max="4" width="14.140625" style="22" bestFit="1" customWidth="1"/>
    <col min="5" max="9" width="14.140625" style="22" customWidth="1"/>
    <col min="10" max="10" width="15.28515625" style="22" customWidth="1"/>
    <col min="11" max="14" width="14.140625" style="22" customWidth="1"/>
    <col min="15" max="15" width="15.42578125" style="22" customWidth="1"/>
    <col min="16" max="17" width="14.140625" style="22" customWidth="1"/>
    <col min="18" max="18" width="13.28515625" style="4" customWidth="1"/>
    <col min="19" max="19" width="14.140625" style="4" bestFit="1" customWidth="1"/>
    <col min="20" max="20" width="16" style="4" customWidth="1"/>
    <col min="21" max="21" width="12.28515625" style="4" customWidth="1"/>
    <col min="22" max="16384" width="11.42578125" style="4"/>
  </cols>
  <sheetData>
    <row r="1" spans="1:245" s="6" customFormat="1" x14ac:dyDescent="0.2">
      <c r="B1" s="5"/>
      <c r="C1" s="7"/>
      <c r="D1" s="7"/>
      <c r="E1" s="7"/>
      <c r="F1" s="7"/>
      <c r="G1" s="41" t="s">
        <v>212</v>
      </c>
      <c r="H1" s="7"/>
      <c r="I1" s="7"/>
      <c r="J1" s="7"/>
      <c r="K1" s="7"/>
      <c r="L1" s="7"/>
      <c r="M1" s="7"/>
      <c r="N1" s="7"/>
      <c r="O1" s="7"/>
      <c r="P1" s="7"/>
      <c r="Q1" s="7"/>
      <c r="IJ1" s="4"/>
      <c r="IK1" s="4"/>
    </row>
    <row r="2" spans="1:245" s="6" customFormat="1" x14ac:dyDescent="0.2">
      <c r="B2" s="8"/>
      <c r="C2" s="7"/>
      <c r="D2" s="7"/>
      <c r="E2" s="7"/>
      <c r="F2" s="7"/>
      <c r="G2" s="41" t="s">
        <v>204</v>
      </c>
      <c r="H2" s="7"/>
      <c r="I2" s="7"/>
      <c r="J2" s="7"/>
      <c r="K2" s="7"/>
      <c r="L2" s="7"/>
      <c r="M2" s="7"/>
      <c r="N2" s="7"/>
      <c r="O2" s="7"/>
      <c r="P2" s="7"/>
      <c r="Q2" s="7"/>
      <c r="IJ2" s="4"/>
      <c r="IK2" s="4"/>
    </row>
    <row r="3" spans="1:245" s="6" customFormat="1" x14ac:dyDescent="0.2">
      <c r="B3" s="4"/>
      <c r="IJ3" s="4"/>
      <c r="IK3" s="4"/>
    </row>
    <row r="4" spans="1:245" s="6" customFormat="1" ht="17.25" customHeight="1" x14ac:dyDescent="0.2">
      <c r="B4" s="22"/>
      <c r="C4" s="82"/>
      <c r="F4" s="82" t="s">
        <v>0</v>
      </c>
      <c r="G4" s="880" t="str">
        <f>+'B) Reajuste Tarifas y Ocupación'!F5</f>
        <v>(DEPTO./DELEG.)</v>
      </c>
      <c r="H4" s="881"/>
      <c r="I4" s="82"/>
      <c r="J4" s="82"/>
      <c r="K4" s="82"/>
      <c r="L4" s="82"/>
      <c r="M4" s="82"/>
      <c r="N4" s="82"/>
      <c r="O4" s="82"/>
      <c r="P4" s="82"/>
      <c r="Q4" s="82"/>
      <c r="IA4" s="4"/>
      <c r="IB4" s="4"/>
      <c r="IC4" s="4"/>
      <c r="ID4" s="4"/>
      <c r="IE4" s="4"/>
      <c r="IF4" s="4"/>
    </row>
    <row r="5" spans="1:245" s="6" customFormat="1" x14ac:dyDescent="0.2">
      <c r="B5" s="22"/>
      <c r="C5" s="82"/>
      <c r="F5" s="82"/>
      <c r="G5" s="85"/>
      <c r="H5" s="85"/>
      <c r="I5" s="82"/>
      <c r="J5" s="82"/>
      <c r="K5" s="82"/>
      <c r="L5" s="82"/>
      <c r="M5" s="82"/>
      <c r="N5" s="82"/>
      <c r="O5" s="82"/>
      <c r="P5" s="82"/>
      <c r="Q5" s="82"/>
      <c r="IA5" s="4"/>
      <c r="IB5" s="4"/>
      <c r="IC5" s="4"/>
      <c r="ID5" s="4"/>
      <c r="IE5" s="4"/>
      <c r="IF5" s="4"/>
    </row>
    <row r="6" spans="1:245" s="6" customFormat="1" ht="15.75" x14ac:dyDescent="0.2">
      <c r="A6" s="888" t="s">
        <v>166</v>
      </c>
      <c r="B6" s="888"/>
      <c r="C6" s="888"/>
      <c r="D6" s="888"/>
      <c r="E6" s="84"/>
      <c r="F6" s="82"/>
      <c r="G6" s="85"/>
      <c r="H6" s="85"/>
      <c r="I6" s="82"/>
      <c r="J6" s="82"/>
      <c r="K6" s="82"/>
      <c r="L6" s="82"/>
      <c r="M6" s="82"/>
      <c r="N6" s="82"/>
      <c r="O6" s="82"/>
      <c r="P6" s="82"/>
      <c r="Q6" s="82"/>
      <c r="IA6" s="4"/>
      <c r="IB6" s="4"/>
      <c r="IC6" s="4"/>
      <c r="ID6" s="4"/>
      <c r="IE6" s="4"/>
      <c r="IF6" s="4"/>
    </row>
    <row r="7" spans="1:245" s="6" customFormat="1" ht="13.5" thickBot="1" x14ac:dyDescent="0.25">
      <c r="B7" s="41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HX7" s="4"/>
      <c r="HY7" s="4"/>
      <c r="HZ7" s="4"/>
      <c r="IA7" s="4"/>
      <c r="IB7" s="4"/>
      <c r="IC7" s="4"/>
      <c r="ID7" s="4"/>
      <c r="IE7" s="4"/>
      <c r="IF7" s="4"/>
    </row>
    <row r="8" spans="1:245" ht="16.5" customHeight="1" x14ac:dyDescent="0.2">
      <c r="A8" s="889" t="s">
        <v>113</v>
      </c>
      <c r="B8" s="891" t="s">
        <v>5</v>
      </c>
      <c r="C8" s="885" t="s">
        <v>246</v>
      </c>
      <c r="D8" s="886"/>
      <c r="E8" s="886"/>
      <c r="F8" s="886"/>
      <c r="G8" s="887"/>
      <c r="H8" s="882" t="s">
        <v>231</v>
      </c>
      <c r="I8" s="883"/>
      <c r="J8" s="883"/>
      <c r="K8" s="883"/>
      <c r="L8" s="884"/>
      <c r="M8" s="877" t="s">
        <v>124</v>
      </c>
      <c r="N8" s="878"/>
      <c r="O8" s="878"/>
      <c r="P8" s="878"/>
      <c r="Q8" s="879"/>
      <c r="R8" s="877" t="s">
        <v>125</v>
      </c>
      <c r="S8" s="878"/>
      <c r="T8" s="878"/>
      <c r="U8" s="878"/>
      <c r="V8" s="879"/>
    </row>
    <row r="9" spans="1:245" ht="64.5" thickBot="1" x14ac:dyDescent="0.25">
      <c r="A9" s="890" t="e">
        <f>NA()</f>
        <v>#N/A</v>
      </c>
      <c r="B9" s="892" t="e">
        <f>NA()</f>
        <v>#N/A</v>
      </c>
      <c r="C9" s="75" t="s">
        <v>86</v>
      </c>
      <c r="D9" s="74" t="s">
        <v>144</v>
      </c>
      <c r="E9" s="74" t="s">
        <v>145</v>
      </c>
      <c r="F9" s="74" t="s">
        <v>87</v>
      </c>
      <c r="G9" s="461" t="s">
        <v>88</v>
      </c>
      <c r="H9" s="481" t="s">
        <v>86</v>
      </c>
      <c r="I9" s="482" t="s">
        <v>144</v>
      </c>
      <c r="J9" s="482" t="s">
        <v>145</v>
      </c>
      <c r="K9" s="482" t="s">
        <v>87</v>
      </c>
      <c r="L9" s="464" t="s">
        <v>88</v>
      </c>
      <c r="M9" s="481" t="s">
        <v>86</v>
      </c>
      <c r="N9" s="482" t="s">
        <v>144</v>
      </c>
      <c r="O9" s="482" t="s">
        <v>145</v>
      </c>
      <c r="P9" s="482" t="s">
        <v>87</v>
      </c>
      <c r="Q9" s="464" t="s">
        <v>88</v>
      </c>
      <c r="R9" s="481" t="s">
        <v>86</v>
      </c>
      <c r="S9" s="482" t="s">
        <v>144</v>
      </c>
      <c r="T9" s="482" t="s">
        <v>145</v>
      </c>
      <c r="U9" s="482" t="s">
        <v>87</v>
      </c>
      <c r="V9" s="464" t="s">
        <v>88</v>
      </c>
    </row>
    <row r="10" spans="1:245" s="10" customFormat="1" x14ac:dyDescent="0.2">
      <c r="A10" s="874" t="str">
        <f>+'B) Reajuste Tarifas y Ocupación'!A12</f>
        <v>Jardín Infantil Pequeños Héroes</v>
      </c>
      <c r="B10" s="252" t="str">
        <f>+'B) Reajuste Tarifas y Ocupación'!B12</f>
        <v>Media jornada</v>
      </c>
      <c r="C10" s="572">
        <f>+'B) Reajuste Tarifas y Ocupación'!M12</f>
        <v>73300</v>
      </c>
      <c r="D10" s="573">
        <f>+'B) Reajuste Tarifas y Ocupación'!N12</f>
        <v>88000</v>
      </c>
      <c r="E10" s="573">
        <f>+'B) Reajuste Tarifas y Ocupación'!O12</f>
        <v>88000</v>
      </c>
      <c r="F10" s="573">
        <f>+'B) Reajuste Tarifas y Ocupación'!P12</f>
        <v>125700</v>
      </c>
      <c r="G10" s="261">
        <f>+'B) Reajuste Tarifas y Ocupación'!Q12</f>
        <v>184900</v>
      </c>
      <c r="H10" s="589">
        <f>+'B) Reajuste Tarifas y Ocupación'!C12</f>
        <v>70200</v>
      </c>
      <c r="I10" s="590">
        <f>+'B) Reajuste Tarifas y Ocupación'!D12</f>
        <v>84300</v>
      </c>
      <c r="J10" s="590">
        <f>+'B) Reajuste Tarifas y Ocupación'!E12</f>
        <v>84300</v>
      </c>
      <c r="K10" s="590">
        <f>+'B) Reajuste Tarifas y Ocupación'!F12</f>
        <v>120400</v>
      </c>
      <c r="L10" s="591">
        <f>+'B) Reajuste Tarifas y Ocupación'!G12</f>
        <v>177100</v>
      </c>
      <c r="M10" s="402">
        <f t="shared" ref="M10:Q11" si="0">C10-H10</f>
        <v>3100</v>
      </c>
      <c r="N10" s="407">
        <f t="shared" si="0"/>
        <v>3700</v>
      </c>
      <c r="O10" s="407">
        <f t="shared" si="0"/>
        <v>3700</v>
      </c>
      <c r="P10" s="407">
        <f t="shared" si="0"/>
        <v>5300</v>
      </c>
      <c r="Q10" s="408">
        <f t="shared" si="0"/>
        <v>7800</v>
      </c>
      <c r="R10" s="483">
        <f>+'B) Reajuste Tarifas y Ocupación'!H12</f>
        <v>4.3999999999999997E-2</v>
      </c>
      <c r="S10" s="484">
        <f>+'B) Reajuste Tarifas y Ocupación'!I12</f>
        <v>4.3999999999999997E-2</v>
      </c>
      <c r="T10" s="484">
        <f>+'B) Reajuste Tarifas y Ocupación'!J12</f>
        <v>4.3999999999999997E-2</v>
      </c>
      <c r="U10" s="484">
        <f>+'B) Reajuste Tarifas y Ocupación'!K12</f>
        <v>4.3999999999999997E-2</v>
      </c>
      <c r="V10" s="485">
        <f>+'B) Reajuste Tarifas y Ocupación'!L12</f>
        <v>4.3999999999999997E-2</v>
      </c>
    </row>
    <row r="11" spans="1:245" s="10" customFormat="1" x14ac:dyDescent="0.2">
      <c r="A11" s="875"/>
      <c r="B11" s="574" t="str">
        <f>+'B) Reajuste Tarifas y Ocupación'!B13</f>
        <v>Media jornada Extendida</v>
      </c>
      <c r="C11" s="575">
        <f>+'B) Reajuste Tarifas y Ocupación'!M13</f>
        <v>104900</v>
      </c>
      <c r="D11" s="576">
        <f>+'B) Reajuste Tarifas y Ocupación'!N13</f>
        <v>125800</v>
      </c>
      <c r="E11" s="576">
        <f>+'B) Reajuste Tarifas y Ocupación'!O13</f>
        <v>125800</v>
      </c>
      <c r="F11" s="576">
        <f>+'B) Reajuste Tarifas y Ocupación'!P13</f>
        <v>171000</v>
      </c>
      <c r="G11" s="565">
        <f>+'B) Reajuste Tarifas y Ocupación'!Q13</f>
        <v>266700</v>
      </c>
      <c r="H11" s="592">
        <f>+'B) Reajuste Tarifas y Ocupación'!C13</f>
        <v>100400</v>
      </c>
      <c r="I11" s="593">
        <f>+'B) Reajuste Tarifas y Ocupación'!D13</f>
        <v>120500</v>
      </c>
      <c r="J11" s="593">
        <f>+'B) Reajuste Tarifas y Ocupación'!E13</f>
        <v>120500</v>
      </c>
      <c r="K11" s="593">
        <f>+'B) Reajuste Tarifas y Ocupación'!F13</f>
        <v>163700</v>
      </c>
      <c r="L11" s="594">
        <f>+'B) Reajuste Tarifas y Ocupación'!G13</f>
        <v>255400</v>
      </c>
      <c r="M11" s="486">
        <f t="shared" si="0"/>
        <v>4500</v>
      </c>
      <c r="N11" s="487">
        <f t="shared" si="0"/>
        <v>5300</v>
      </c>
      <c r="O11" s="487">
        <f t="shared" si="0"/>
        <v>5300</v>
      </c>
      <c r="P11" s="487">
        <f t="shared" si="0"/>
        <v>7300</v>
      </c>
      <c r="Q11" s="578">
        <f t="shared" si="0"/>
        <v>11300</v>
      </c>
      <c r="R11" s="488">
        <f>+'B) Reajuste Tarifas y Ocupación'!H13</f>
        <v>4.3999999999999997E-2</v>
      </c>
      <c r="S11" s="489">
        <f>+'B) Reajuste Tarifas y Ocupación'!I13</f>
        <v>4.3999999999999997E-2</v>
      </c>
      <c r="T11" s="489">
        <f>+'B) Reajuste Tarifas y Ocupación'!J13</f>
        <v>4.3999999999999997E-2</v>
      </c>
      <c r="U11" s="489">
        <f>+'B) Reajuste Tarifas y Ocupación'!K13</f>
        <v>4.3999999999999997E-2</v>
      </c>
      <c r="V11" s="490">
        <f>+'B) Reajuste Tarifas y Ocupación'!L13</f>
        <v>4.3999999999999997E-2</v>
      </c>
    </row>
    <row r="12" spans="1:245" s="10" customFormat="1" ht="13.5" thickBot="1" x14ac:dyDescent="0.25">
      <c r="A12" s="876"/>
      <c r="B12" s="254" t="str">
        <f>+'B) Reajuste Tarifas y Ocupación'!B14</f>
        <v>Jornada Completa</v>
      </c>
      <c r="C12" s="342">
        <f>+'B) Reajuste Tarifas y Ocupación'!M14</f>
        <v>122300</v>
      </c>
      <c r="D12" s="577">
        <f>+'B) Reajuste Tarifas y Ocupación'!N14</f>
        <v>146800</v>
      </c>
      <c r="E12" s="577">
        <f>+'B) Reajuste Tarifas y Ocupación'!O14</f>
        <v>146800</v>
      </c>
      <c r="F12" s="577">
        <f>+'B) Reajuste Tarifas y Ocupación'!P14</f>
        <v>205700</v>
      </c>
      <c r="G12" s="566">
        <f>+'B) Reajuste Tarifas y Ocupación'!Q14</f>
        <v>326900</v>
      </c>
      <c r="H12" s="586">
        <f>+'B) Reajuste Tarifas y Ocupación'!C14</f>
        <v>117100</v>
      </c>
      <c r="I12" s="587">
        <f>+'B) Reajuste Tarifas y Ocupación'!D14</f>
        <v>140500</v>
      </c>
      <c r="J12" s="587">
        <f>+'B) Reajuste Tarifas y Ocupación'!E14</f>
        <v>140500</v>
      </c>
      <c r="K12" s="587">
        <f>+'B) Reajuste Tarifas y Ocupación'!F14</f>
        <v>197000</v>
      </c>
      <c r="L12" s="588">
        <f>+'B) Reajuste Tarifas y Ocupación'!G14</f>
        <v>313100</v>
      </c>
      <c r="M12" s="262">
        <f t="shared" ref="M12:M13" si="1">C12-H12</f>
        <v>5200</v>
      </c>
      <c r="N12" s="491">
        <f t="shared" ref="N12:N13" si="2">D12-I12</f>
        <v>6300</v>
      </c>
      <c r="O12" s="491">
        <f t="shared" ref="O12:O13" si="3">E12-J12</f>
        <v>6300</v>
      </c>
      <c r="P12" s="491">
        <f t="shared" ref="P12:P13" si="4">F12-K12</f>
        <v>8700</v>
      </c>
      <c r="Q12" s="579">
        <f t="shared" ref="Q12:Q13" si="5">G12-L12</f>
        <v>13800</v>
      </c>
      <c r="R12" s="263">
        <f>+'B) Reajuste Tarifas y Ocupación'!H14</f>
        <v>4.3999999999999997E-2</v>
      </c>
      <c r="S12" s="492">
        <f>+'B) Reajuste Tarifas y Ocupación'!I14</f>
        <v>4.3999999999999997E-2</v>
      </c>
      <c r="T12" s="492">
        <f>+'B) Reajuste Tarifas y Ocupación'!J14</f>
        <v>4.3999999999999997E-2</v>
      </c>
      <c r="U12" s="492">
        <f>+'B) Reajuste Tarifas y Ocupación'!K14</f>
        <v>4.3999999999999997E-2</v>
      </c>
      <c r="V12" s="264">
        <f>+'B) Reajuste Tarifas y Ocupación'!L14</f>
        <v>4.3999999999999997E-2</v>
      </c>
    </row>
    <row r="13" spans="1:245" x14ac:dyDescent="0.2">
      <c r="A13" s="872" t="str">
        <f>+'B) Reajuste Tarifas y Ocupación'!A15</f>
        <v>Sala Cuna Pequeños Héroes</v>
      </c>
      <c r="B13" s="568" t="str">
        <f>+'B) Reajuste Tarifas y Ocupación'!B15</f>
        <v>Diurna</v>
      </c>
      <c r="C13" s="569">
        <f>+'B) Reajuste Tarifas y Ocupación'!M15</f>
        <v>323700</v>
      </c>
      <c r="D13" s="570">
        <f>+'B) Reajuste Tarifas y Ocupación'!N15</f>
        <v>388400</v>
      </c>
      <c r="E13" s="570">
        <f>+'B) Reajuste Tarifas y Ocupación'!O15</f>
        <v>388400</v>
      </c>
      <c r="F13" s="570">
        <f>+'B) Reajuste Tarifas y Ocupación'!P15</f>
        <v>404600</v>
      </c>
      <c r="G13" s="571">
        <f>+'B) Reajuste Tarifas y Ocupación'!Q15</f>
        <v>485500</v>
      </c>
      <c r="H13" s="580">
        <f>+'B) Reajuste Tarifas y Ocupación'!C15</f>
        <v>310000</v>
      </c>
      <c r="I13" s="581">
        <f>+'B) Reajuste Tarifas y Ocupación'!D15</f>
        <v>372000</v>
      </c>
      <c r="J13" s="581">
        <f>+'B) Reajuste Tarifas y Ocupación'!E15</f>
        <v>372000</v>
      </c>
      <c r="K13" s="581">
        <f>+'B) Reajuste Tarifas y Ocupación'!F15</f>
        <v>387500</v>
      </c>
      <c r="L13" s="582">
        <f>+'B) Reajuste Tarifas y Ocupación'!G15</f>
        <v>465000</v>
      </c>
      <c r="M13" s="402">
        <f t="shared" si="1"/>
        <v>13700</v>
      </c>
      <c r="N13" s="407">
        <f t="shared" si="2"/>
        <v>16400</v>
      </c>
      <c r="O13" s="407">
        <f t="shared" si="3"/>
        <v>16400</v>
      </c>
      <c r="P13" s="407">
        <f t="shared" si="4"/>
        <v>17100</v>
      </c>
      <c r="Q13" s="408">
        <f t="shared" si="5"/>
        <v>20500</v>
      </c>
      <c r="R13" s="483">
        <f>+'B) Reajuste Tarifas y Ocupación'!H15</f>
        <v>4.3999999999999997E-2</v>
      </c>
      <c r="S13" s="484">
        <f>+'B) Reajuste Tarifas y Ocupación'!I15</f>
        <v>4.3999999999999997E-2</v>
      </c>
      <c r="T13" s="484">
        <f>+'B) Reajuste Tarifas y Ocupación'!J15</f>
        <v>4.3999999999999997E-2</v>
      </c>
      <c r="U13" s="484">
        <f>+'B) Reajuste Tarifas y Ocupación'!K15</f>
        <v>4.3999999999999997E-2</v>
      </c>
      <c r="V13" s="485">
        <f>+'B) Reajuste Tarifas y Ocupación'!L15</f>
        <v>4.3999999999999997E-2</v>
      </c>
    </row>
    <row r="14" spans="1:245" x14ac:dyDescent="0.2">
      <c r="A14" s="872"/>
      <c r="B14" s="253" t="str">
        <f>+'B) Reajuste Tarifas y Ocupación'!B16</f>
        <v>Nocturna</v>
      </c>
      <c r="C14" s="468"/>
      <c r="D14" s="469"/>
      <c r="E14" s="469"/>
      <c r="F14" s="469"/>
      <c r="G14" s="567"/>
      <c r="H14" s="583"/>
      <c r="I14" s="584"/>
      <c r="J14" s="584"/>
      <c r="K14" s="584"/>
      <c r="L14" s="585"/>
      <c r="M14" s="583"/>
      <c r="N14" s="584"/>
      <c r="O14" s="584"/>
      <c r="P14" s="584"/>
      <c r="Q14" s="585"/>
      <c r="R14" s="493"/>
      <c r="S14" s="494"/>
      <c r="T14" s="494"/>
      <c r="U14" s="494"/>
      <c r="V14" s="495"/>
    </row>
    <row r="15" spans="1:245" ht="13.5" thickBot="1" x14ac:dyDescent="0.25">
      <c r="A15" s="873"/>
      <c r="B15" s="254" t="str">
        <f>+'B) Reajuste Tarifas y Ocupación'!B17</f>
        <v>Media Jornada</v>
      </c>
      <c r="C15" s="342">
        <f>+'B) Reajuste Tarifas y Ocupación'!M17</f>
        <v>194200</v>
      </c>
      <c r="D15" s="343">
        <f>+'B) Reajuste Tarifas y Ocupación'!N17</f>
        <v>233100</v>
      </c>
      <c r="E15" s="343">
        <f>+'B) Reajuste Tarifas y Ocupación'!O17</f>
        <v>233100</v>
      </c>
      <c r="F15" s="343">
        <f>+'B) Reajuste Tarifas y Ocupación'!P17</f>
        <v>291300</v>
      </c>
      <c r="G15" s="566">
        <f>+'B) Reajuste Tarifas y Ocupación'!Q17</f>
        <v>388400</v>
      </c>
      <c r="H15" s="586">
        <f>+'B) Reajuste Tarifas y Ocupación'!C17</f>
        <v>186000</v>
      </c>
      <c r="I15" s="587">
        <f>+'B) Reajuste Tarifas y Ocupación'!D17</f>
        <v>223200</v>
      </c>
      <c r="J15" s="587">
        <f>+'B) Reajuste Tarifas y Ocupación'!E17</f>
        <v>223200</v>
      </c>
      <c r="K15" s="587">
        <f>+'B) Reajuste Tarifas y Ocupación'!F17</f>
        <v>279000</v>
      </c>
      <c r="L15" s="588">
        <f>+'B) Reajuste Tarifas y Ocupación'!G17</f>
        <v>372000</v>
      </c>
      <c r="M15" s="262">
        <f t="shared" ref="M15" si="6">C15-H15</f>
        <v>8200</v>
      </c>
      <c r="N15" s="491">
        <f t="shared" ref="N15" si="7">D15-I15</f>
        <v>9900</v>
      </c>
      <c r="O15" s="491">
        <f t="shared" ref="O15" si="8">E15-J15</f>
        <v>9900</v>
      </c>
      <c r="P15" s="491">
        <f t="shared" ref="P15" si="9">F15-K15</f>
        <v>12300</v>
      </c>
      <c r="Q15" s="579">
        <f t="shared" ref="Q15" si="10">G15-L15</f>
        <v>16400</v>
      </c>
      <c r="R15" s="263">
        <f>+'B) Reajuste Tarifas y Ocupación'!H17</f>
        <v>4.3999999999999997E-2</v>
      </c>
      <c r="S15" s="492">
        <f>+'B) Reajuste Tarifas y Ocupación'!I17</f>
        <v>4.3999999999999997E-2</v>
      </c>
      <c r="T15" s="492">
        <f>+'B) Reajuste Tarifas y Ocupación'!J17</f>
        <v>4.3999999999999997E-2</v>
      </c>
      <c r="U15" s="492">
        <f>+'B) Reajuste Tarifas y Ocupación'!K17</f>
        <v>4.3999999999999997E-2</v>
      </c>
      <c r="V15" s="264">
        <f>+'B) Reajuste Tarifas y Ocupación'!L17</f>
        <v>4.3999999999999997E-2</v>
      </c>
    </row>
  </sheetData>
  <sheetProtection algorithmName="SHA-512" hashValue="CVg5rMDfMzTSE4f+DhQFb5UU0cKZ3Kdw9LqtNoOkbYkaBBMFgiV/5oLRV5G5EjVCPcFLy/SpxwR7yN6lLjeb0g==" saltValue="OlgGN9g+yPOONPxcnbEqNQ==" spinCount="100000" sheet="1" objects="1" scenarios="1"/>
  <mergeCells count="10">
    <mergeCell ref="A13:A15"/>
    <mergeCell ref="A10:A12"/>
    <mergeCell ref="R8:V8"/>
    <mergeCell ref="G4:H4"/>
    <mergeCell ref="H8:L8"/>
    <mergeCell ref="M8:Q8"/>
    <mergeCell ref="C8:G8"/>
    <mergeCell ref="A6:D6"/>
    <mergeCell ref="A8:A9"/>
    <mergeCell ref="B8:B9"/>
  </mergeCells>
  <conditionalFormatting sqref="M10:Q12">
    <cfRule type="cellIs" dxfId="5" priority="7" operator="lessThan">
      <formula>0</formula>
    </cfRule>
  </conditionalFormatting>
  <conditionalFormatting sqref="H14:L14">
    <cfRule type="cellIs" dxfId="4" priority="6" operator="lessThan">
      <formula>0</formula>
    </cfRule>
  </conditionalFormatting>
  <conditionalFormatting sqref="R14:V14">
    <cfRule type="cellIs" dxfId="3" priority="3" operator="lessThan">
      <formula>0</formula>
    </cfRule>
  </conditionalFormatting>
  <conditionalFormatting sqref="R14:V14">
    <cfRule type="cellIs" dxfId="2" priority="4" operator="lessThan">
      <formula>0</formula>
    </cfRule>
  </conditionalFormatting>
  <conditionalFormatting sqref="M13:Q13 M15:Q15">
    <cfRule type="cellIs" dxfId="1" priority="2" operator="lessThan">
      <formula>0</formula>
    </cfRule>
  </conditionalFormatting>
  <conditionalFormatting sqref="M14:Q14">
    <cfRule type="cellIs" dxfId="0" priority="1" operator="lessThan">
      <formula>0</formula>
    </cfRule>
  </conditionalFormatting>
  <pageMargins left="0.75" right="0.75" top="1" bottom="0.64583333333333337" header="0" footer="0.51180555555555551"/>
  <pageSetup firstPageNumber="0" fitToHeight="14" orientation="landscape" horizontalDpi="300" verticalDpi="300" r:id="rId1"/>
  <headerFooter alignWithMargins="0">
    <oddHeader>&amp;LSEPT - 2004&amp;CDIRECTIVA D.B.S.A.ORDINARIA&amp;R02-BS0307/02Pag &amp;P de &amp;N/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C000"/>
  </sheetPr>
  <dimension ref="B1:IY44"/>
  <sheetViews>
    <sheetView showGridLines="0" zoomScale="80" zoomScaleNormal="80" workbookViewId="0">
      <selection activeCell="D38" sqref="D38"/>
    </sheetView>
  </sheetViews>
  <sheetFormatPr baseColWidth="10" defaultColWidth="11.42578125" defaultRowHeight="12.75" x14ac:dyDescent="0.2"/>
  <cols>
    <col min="1" max="1" width="7.140625" style="28" customWidth="1"/>
    <col min="2" max="2" width="37.28515625" style="28" customWidth="1"/>
    <col min="3" max="3" width="28" style="28" customWidth="1"/>
    <col min="4" max="4" width="24.140625" style="28" customWidth="1"/>
    <col min="5" max="5" width="25.140625" style="28" customWidth="1"/>
    <col min="6" max="6" width="22.140625" style="28" customWidth="1"/>
    <col min="7" max="8" width="14.85546875" style="28" customWidth="1"/>
    <col min="9" max="9" width="15" style="28" customWidth="1"/>
    <col min="10" max="10" width="15.140625" style="28" customWidth="1"/>
    <col min="11" max="11" width="19.140625" style="28" customWidth="1"/>
    <col min="12" max="12" width="23.85546875" style="28" customWidth="1"/>
    <col min="13" max="13" width="16.140625" style="28" customWidth="1"/>
    <col min="14" max="14" width="17.140625" style="28" customWidth="1"/>
    <col min="15" max="15" width="14.85546875" style="28" customWidth="1"/>
    <col min="16" max="16" width="17.7109375" style="28" customWidth="1"/>
    <col min="17" max="17" width="17.140625" style="28" customWidth="1"/>
    <col min="18" max="18" width="18.140625" style="40" customWidth="1"/>
    <col min="19" max="19" width="16.28515625" style="28" customWidth="1"/>
    <col min="20" max="20" width="15.85546875" style="28" customWidth="1"/>
    <col min="21" max="21" width="14.85546875" style="28" customWidth="1"/>
    <col min="22" max="22" width="15.85546875" style="28" customWidth="1"/>
    <col min="23" max="23" width="14.28515625" style="28" customWidth="1"/>
    <col min="24" max="24" width="14.85546875" style="28" customWidth="1"/>
    <col min="25" max="25" width="14.140625" style="28" customWidth="1"/>
    <col min="26" max="26" width="16.85546875" style="28" customWidth="1"/>
    <col min="27" max="27" width="17.5703125" style="28" customWidth="1"/>
    <col min="28" max="28" width="15.28515625" style="28" customWidth="1"/>
    <col min="29" max="29" width="19.7109375" style="28" customWidth="1"/>
    <col min="30" max="30" width="17.42578125" style="28" customWidth="1"/>
    <col min="31" max="31" width="12" style="28" customWidth="1"/>
    <col min="32" max="16384" width="11.42578125" style="28"/>
  </cols>
  <sheetData>
    <row r="1" spans="2:259" s="6" customFormat="1" x14ac:dyDescent="0.2">
      <c r="C1" s="7"/>
      <c r="D1" s="7"/>
      <c r="E1" s="41" t="s">
        <v>213</v>
      </c>
      <c r="F1" s="41"/>
      <c r="G1" s="41"/>
      <c r="H1" s="41"/>
      <c r="I1" s="41"/>
      <c r="J1" s="41"/>
      <c r="K1" s="7"/>
      <c r="IM1" s="4"/>
      <c r="IN1" s="4"/>
    </row>
    <row r="2" spans="2:259" s="6" customFormat="1" x14ac:dyDescent="0.2">
      <c r="E2" s="41" t="s">
        <v>205</v>
      </c>
      <c r="F2" s="41"/>
      <c r="G2" s="41"/>
      <c r="H2" s="41"/>
      <c r="I2" s="41"/>
      <c r="J2" s="41"/>
      <c r="IM2" s="4"/>
      <c r="IN2" s="4"/>
    </row>
    <row r="3" spans="2:259" s="6" customFormat="1" x14ac:dyDescent="0.2">
      <c r="B3" s="23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ID3" s="4"/>
      <c r="IE3" s="4"/>
      <c r="IF3" s="4"/>
      <c r="IG3" s="4"/>
      <c r="IH3" s="4"/>
      <c r="II3" s="4"/>
    </row>
    <row r="4" spans="2:259" s="6" customFormat="1" ht="18.75" customHeight="1" x14ac:dyDescent="0.2">
      <c r="B4" s="23"/>
      <c r="D4" s="81" t="s">
        <v>0</v>
      </c>
      <c r="E4" s="143" t="str">
        <f>+'B) Reajuste Tarifas y Ocupación'!F5</f>
        <v>(DEPTO./DELEG.)</v>
      </c>
      <c r="F4" s="53"/>
      <c r="G4" s="54"/>
      <c r="H4" s="54"/>
      <c r="I4" s="54"/>
      <c r="J4" s="54"/>
      <c r="N4" s="3"/>
      <c r="ID4" s="4"/>
      <c r="IE4" s="4"/>
      <c r="IF4" s="4"/>
      <c r="IG4" s="4"/>
      <c r="IH4" s="4"/>
      <c r="II4" s="4"/>
    </row>
    <row r="5" spans="2:259" s="6" customFormat="1" x14ac:dyDescent="0.2">
      <c r="B5" s="23"/>
      <c r="D5" s="82"/>
      <c r="E5" s="85"/>
      <c r="F5" s="85"/>
      <c r="G5" s="85"/>
      <c r="H5" s="518"/>
      <c r="I5" s="85"/>
      <c r="J5" s="85"/>
      <c r="N5" s="3"/>
      <c r="ID5" s="4"/>
      <c r="IE5" s="4"/>
      <c r="IF5" s="4"/>
      <c r="IG5" s="4"/>
      <c r="IH5" s="4"/>
      <c r="II5" s="4"/>
    </row>
    <row r="6" spans="2:259" s="6" customFormat="1" x14ac:dyDescent="0.2">
      <c r="B6" s="23"/>
      <c r="D6" s="82"/>
      <c r="E6" s="85"/>
      <c r="F6" s="85"/>
      <c r="G6" s="85"/>
      <c r="H6" s="518"/>
      <c r="I6" s="85"/>
      <c r="J6" s="85"/>
      <c r="N6" s="3"/>
      <c r="ID6" s="4"/>
      <c r="IE6" s="4"/>
      <c r="IF6" s="4"/>
      <c r="IG6" s="4"/>
      <c r="IH6" s="4"/>
      <c r="II6" s="4"/>
    </row>
    <row r="7" spans="2:259" s="14" customFormat="1" ht="15.75" x14ac:dyDescent="0.2">
      <c r="B7" s="754" t="s">
        <v>167</v>
      </c>
      <c r="C7" s="754"/>
      <c r="D7" s="754"/>
      <c r="E7" s="754"/>
      <c r="F7" s="83"/>
      <c r="G7" s="55" t="s">
        <v>4</v>
      </c>
      <c r="H7" s="56">
        <v>4.3999999999999997E-2</v>
      </c>
      <c r="I7" s="83"/>
      <c r="J7" s="83"/>
      <c r="N7" s="25"/>
      <c r="ID7" s="10"/>
      <c r="IE7" s="10"/>
      <c r="IF7" s="10"/>
      <c r="IG7" s="10"/>
      <c r="IH7" s="10"/>
      <c r="II7" s="10"/>
    </row>
    <row r="8" spans="2:259" ht="13.5" thickBot="1" x14ac:dyDescent="0.25"/>
    <row r="9" spans="2:259" ht="12.75" customHeight="1" x14ac:dyDescent="0.2">
      <c r="B9" s="824" t="s">
        <v>113</v>
      </c>
      <c r="C9" s="902" t="s">
        <v>73</v>
      </c>
      <c r="D9" s="828" t="s">
        <v>74</v>
      </c>
      <c r="E9" s="830" t="s">
        <v>3</v>
      </c>
      <c r="F9" s="899" t="s">
        <v>81</v>
      </c>
      <c r="G9" s="824" t="s">
        <v>275</v>
      </c>
      <c r="H9" s="914" t="s">
        <v>276</v>
      </c>
      <c r="I9" s="852" t="s">
        <v>277</v>
      </c>
      <c r="J9" s="918" t="s">
        <v>116</v>
      </c>
      <c r="K9" s="914" t="s">
        <v>249</v>
      </c>
      <c r="L9" s="916" t="s">
        <v>114</v>
      </c>
      <c r="O9" s="27"/>
      <c r="P9" s="27"/>
      <c r="Q9" s="27"/>
      <c r="R9" s="27"/>
      <c r="S9" s="27"/>
      <c r="T9" s="27"/>
    </row>
    <row r="10" spans="2:259" ht="30" customHeight="1" thickBot="1" x14ac:dyDescent="0.25">
      <c r="B10" s="901"/>
      <c r="C10" s="903"/>
      <c r="D10" s="904"/>
      <c r="E10" s="905"/>
      <c r="F10" s="900"/>
      <c r="G10" s="826"/>
      <c r="H10" s="915"/>
      <c r="I10" s="853"/>
      <c r="J10" s="919"/>
      <c r="K10" s="915"/>
      <c r="L10" s="917"/>
      <c r="M10" s="29"/>
      <c r="N10" s="49"/>
      <c r="O10" s="49"/>
      <c r="P10" s="20"/>
      <c r="Q10" s="20"/>
      <c r="R10" s="20"/>
      <c r="S10" s="29"/>
      <c r="T10" s="893"/>
      <c r="U10" s="893"/>
      <c r="V10" s="893"/>
      <c r="W10" s="893"/>
      <c r="X10" s="29"/>
    </row>
    <row r="11" spans="2:259" s="2" customFormat="1" x14ac:dyDescent="0.2">
      <c r="B11" s="894" t="str">
        <f>+'B) Reajuste Tarifas y Ocupación'!A12</f>
        <v>Jardín Infantil Pequeños Héroes</v>
      </c>
      <c r="C11" s="387" t="s">
        <v>132</v>
      </c>
      <c r="D11" s="347" t="s">
        <v>132</v>
      </c>
      <c r="E11" s="347" t="s">
        <v>138</v>
      </c>
      <c r="F11" s="388" t="s">
        <v>234</v>
      </c>
      <c r="G11" s="595">
        <v>12000000</v>
      </c>
      <c r="H11" s="599">
        <f>+G11*(1+$H$7)</f>
        <v>12528000</v>
      </c>
      <c r="I11" s="189">
        <v>100000</v>
      </c>
      <c r="J11" s="189">
        <v>200000</v>
      </c>
      <c r="K11" s="599">
        <f>SUM(H11:J11)</f>
        <v>12828000</v>
      </c>
      <c r="L11" s="896">
        <f>SUM(K11:K22)</f>
        <v>12828000</v>
      </c>
      <c r="M11" s="29"/>
      <c r="N11" s="33"/>
      <c r="O11" s="33"/>
      <c r="P11" s="50"/>
      <c r="Q11" s="50"/>
      <c r="R11" s="50"/>
      <c r="S11" s="31"/>
      <c r="T11" s="30"/>
      <c r="U11" s="30"/>
      <c r="V11" s="30"/>
      <c r="W11" s="30"/>
      <c r="X11" s="32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10"/>
      <c r="BP11" s="10"/>
      <c r="BQ11" s="10"/>
      <c r="BR11" s="10"/>
      <c r="BS11" s="10"/>
      <c r="BT11" s="10"/>
      <c r="BU11" s="10"/>
      <c r="BV11" s="10"/>
      <c r="BW11" s="10"/>
      <c r="BX11" s="10"/>
      <c r="BY11" s="10"/>
      <c r="BZ11" s="10"/>
      <c r="CA11" s="10"/>
      <c r="CB11" s="10"/>
      <c r="CC11" s="10"/>
      <c r="CD11" s="10"/>
      <c r="CE11" s="10"/>
      <c r="CF11" s="10"/>
      <c r="CG11" s="10"/>
      <c r="CH11" s="10"/>
      <c r="CI11" s="10"/>
      <c r="CJ11" s="10"/>
      <c r="CK11" s="10"/>
      <c r="CL11" s="10"/>
      <c r="CM11" s="10"/>
      <c r="CN11" s="10"/>
      <c r="CO11" s="10"/>
      <c r="CP11" s="10"/>
      <c r="CQ11" s="10"/>
      <c r="CR11" s="10"/>
      <c r="CS11" s="10"/>
      <c r="CT11" s="10"/>
      <c r="CU11" s="10"/>
      <c r="CV11" s="10"/>
      <c r="CW11" s="10"/>
      <c r="CX11" s="10"/>
      <c r="CY11" s="10"/>
      <c r="CZ11" s="10"/>
      <c r="DA11" s="10"/>
      <c r="DB11" s="10"/>
      <c r="DC11" s="10"/>
      <c r="DD11" s="10"/>
      <c r="DE11" s="10"/>
      <c r="DF11" s="10"/>
      <c r="DG11" s="10"/>
      <c r="DH11" s="10"/>
      <c r="DI11" s="10"/>
      <c r="DJ11" s="10"/>
      <c r="DK11" s="10"/>
      <c r="DL11" s="10"/>
      <c r="DM11" s="10"/>
      <c r="DN11" s="10"/>
      <c r="DO11" s="10"/>
      <c r="DP11" s="10"/>
      <c r="DQ11" s="10"/>
      <c r="DR11" s="10"/>
      <c r="DS11" s="10"/>
      <c r="DT11" s="10"/>
      <c r="DU11" s="10"/>
      <c r="DV11" s="10"/>
      <c r="DW11" s="10"/>
      <c r="DX11" s="10"/>
      <c r="DY11" s="10"/>
      <c r="DZ11" s="10"/>
      <c r="EA11" s="10"/>
      <c r="EB11" s="10"/>
      <c r="EC11" s="10"/>
      <c r="ED11" s="10"/>
      <c r="EE11" s="10"/>
      <c r="EF11" s="10"/>
      <c r="EG11" s="10"/>
      <c r="EH11" s="10"/>
      <c r="EI11" s="10"/>
      <c r="EJ11" s="10"/>
      <c r="EK11" s="10"/>
      <c r="EL11" s="10"/>
      <c r="EM11" s="10"/>
      <c r="EN11" s="10"/>
      <c r="EO11" s="10"/>
      <c r="EP11" s="10"/>
      <c r="EQ11" s="10"/>
      <c r="ER11" s="10"/>
      <c r="ES11" s="10"/>
      <c r="ET11" s="10"/>
      <c r="EU11" s="10"/>
      <c r="EV11" s="10"/>
      <c r="EW11" s="10"/>
      <c r="EX11" s="10"/>
      <c r="EY11" s="10"/>
      <c r="EZ11" s="10"/>
      <c r="FA11" s="10"/>
      <c r="FB11" s="10"/>
      <c r="FC11" s="10"/>
      <c r="FD11" s="10"/>
      <c r="FE11" s="10"/>
      <c r="FF11" s="10"/>
      <c r="FG11" s="10"/>
      <c r="FH11" s="10"/>
      <c r="FI11" s="10"/>
      <c r="FJ11" s="10"/>
      <c r="FK11" s="10"/>
      <c r="FL11" s="10"/>
      <c r="FM11" s="10"/>
      <c r="FN11" s="10"/>
      <c r="FO11" s="10"/>
      <c r="FP11" s="10"/>
      <c r="FQ11" s="10"/>
      <c r="FR11" s="10"/>
      <c r="FS11" s="10"/>
      <c r="FT11" s="10"/>
      <c r="FU11" s="10"/>
      <c r="FV11" s="10"/>
      <c r="FW11" s="10"/>
      <c r="FX11" s="10"/>
      <c r="FY11" s="10"/>
      <c r="FZ11" s="10"/>
      <c r="GA11" s="10"/>
      <c r="GB11" s="10"/>
      <c r="GC11" s="10"/>
      <c r="GD11" s="10"/>
      <c r="GE11" s="10"/>
      <c r="GF11" s="10"/>
      <c r="GG11" s="10"/>
      <c r="GH11" s="10"/>
      <c r="GI11" s="10"/>
      <c r="GJ11" s="10"/>
      <c r="GK11" s="10"/>
      <c r="GL11" s="10"/>
      <c r="GM11" s="10"/>
      <c r="GN11" s="10"/>
      <c r="GO11" s="10"/>
      <c r="GP11" s="10"/>
      <c r="GQ11" s="10"/>
      <c r="GR11" s="10"/>
      <c r="GS11" s="10"/>
      <c r="GT11" s="10"/>
      <c r="GU11" s="10"/>
      <c r="GV11" s="10"/>
      <c r="GW11" s="10"/>
      <c r="GX11" s="10"/>
      <c r="GY11" s="10"/>
      <c r="GZ11" s="10"/>
      <c r="HA11" s="10"/>
      <c r="HB11" s="10"/>
      <c r="HC11" s="10"/>
      <c r="HD11" s="10"/>
      <c r="HE11" s="10"/>
      <c r="HF11" s="10"/>
      <c r="HG11" s="10"/>
      <c r="HH11" s="10"/>
      <c r="HI11" s="10"/>
      <c r="HJ11" s="10"/>
      <c r="HK11" s="10"/>
      <c r="HL11" s="10"/>
      <c r="HM11" s="10"/>
      <c r="HN11" s="10"/>
      <c r="HO11" s="10"/>
      <c r="HP11" s="10"/>
      <c r="HQ11" s="10"/>
      <c r="HR11" s="10"/>
      <c r="HS11" s="10"/>
      <c r="HT11" s="10"/>
      <c r="HU11" s="10"/>
      <c r="HV11" s="10"/>
      <c r="HW11" s="10"/>
      <c r="HX11" s="10"/>
      <c r="HY11" s="10"/>
      <c r="HZ11" s="10"/>
      <c r="IA11" s="10"/>
      <c r="IB11" s="10"/>
      <c r="IC11" s="10"/>
      <c r="ID11" s="10"/>
      <c r="IE11" s="10"/>
      <c r="IF11" s="10"/>
      <c r="IG11" s="10"/>
      <c r="IH11" s="10"/>
      <c r="II11" s="10"/>
      <c r="IJ11" s="10"/>
      <c r="IK11" s="10"/>
      <c r="IL11" s="10"/>
      <c r="IM11" s="10"/>
      <c r="IN11" s="10"/>
      <c r="IO11" s="10"/>
      <c r="IP11" s="10"/>
      <c r="IQ11" s="10"/>
      <c r="IR11" s="10"/>
      <c r="IS11" s="10"/>
      <c r="IT11" s="10"/>
      <c r="IU11" s="10"/>
      <c r="IV11" s="10"/>
      <c r="IW11" s="10"/>
      <c r="IX11" s="10"/>
      <c r="IY11" s="10"/>
    </row>
    <row r="12" spans="2:259" s="2" customFormat="1" x14ac:dyDescent="0.2">
      <c r="B12" s="895"/>
      <c r="C12" s="389" t="s">
        <v>132</v>
      </c>
      <c r="D12" s="390" t="s">
        <v>132</v>
      </c>
      <c r="E12" s="390" t="s">
        <v>139</v>
      </c>
      <c r="F12" s="391" t="s">
        <v>234</v>
      </c>
      <c r="G12" s="596">
        <v>0</v>
      </c>
      <c r="H12" s="600">
        <f t="shared" ref="H12:H30" si="0">+G12*(1+$H$7)</f>
        <v>0</v>
      </c>
      <c r="I12" s="144">
        <v>0</v>
      </c>
      <c r="J12" s="144">
        <v>0</v>
      </c>
      <c r="K12" s="600">
        <f t="shared" ref="K12:K30" si="1">SUM(H12:J12)</f>
        <v>0</v>
      </c>
      <c r="L12" s="897"/>
      <c r="M12" s="29"/>
      <c r="N12" s="33"/>
      <c r="O12" s="33"/>
      <c r="P12" s="20"/>
      <c r="Q12" s="20"/>
      <c r="R12" s="20"/>
      <c r="S12" s="31"/>
      <c r="T12" s="30"/>
      <c r="U12" s="30"/>
      <c r="V12" s="30"/>
      <c r="W12" s="30"/>
      <c r="X12" s="32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/>
      <c r="BO12" s="10"/>
      <c r="BP12" s="10"/>
      <c r="BQ12" s="10"/>
      <c r="BR12" s="10"/>
      <c r="BS12" s="10"/>
      <c r="BT12" s="10"/>
      <c r="BU12" s="10"/>
      <c r="BV12" s="10"/>
      <c r="BW12" s="10"/>
      <c r="BX12" s="10"/>
      <c r="BY12" s="10"/>
      <c r="BZ12" s="10"/>
      <c r="CA12" s="10"/>
      <c r="CB12" s="10"/>
      <c r="CC12" s="10"/>
      <c r="CD12" s="10"/>
      <c r="CE12" s="10"/>
      <c r="CF12" s="10"/>
      <c r="CG12" s="10"/>
      <c r="CH12" s="10"/>
      <c r="CI12" s="10"/>
      <c r="CJ12" s="10"/>
      <c r="CK12" s="10"/>
      <c r="CL12" s="10"/>
      <c r="CM12" s="10"/>
      <c r="CN12" s="10"/>
      <c r="CO12" s="10"/>
      <c r="CP12" s="10"/>
      <c r="CQ12" s="10"/>
      <c r="CR12" s="10"/>
      <c r="CS12" s="10"/>
      <c r="CT12" s="10"/>
      <c r="CU12" s="10"/>
      <c r="CV12" s="10"/>
      <c r="CW12" s="10"/>
      <c r="CX12" s="10"/>
      <c r="CY12" s="10"/>
      <c r="CZ12" s="10"/>
      <c r="DA12" s="10"/>
      <c r="DB12" s="10"/>
      <c r="DC12" s="10"/>
      <c r="DD12" s="10"/>
      <c r="DE12" s="10"/>
      <c r="DF12" s="10"/>
      <c r="DG12" s="10"/>
      <c r="DH12" s="10"/>
      <c r="DI12" s="10"/>
      <c r="DJ12" s="10"/>
      <c r="DK12" s="10"/>
      <c r="DL12" s="10"/>
      <c r="DM12" s="10"/>
      <c r="DN12" s="10"/>
      <c r="DO12" s="10"/>
      <c r="DP12" s="10"/>
      <c r="DQ12" s="10"/>
      <c r="DR12" s="10"/>
      <c r="DS12" s="10"/>
      <c r="DT12" s="10"/>
      <c r="DU12" s="10"/>
      <c r="DV12" s="10"/>
      <c r="DW12" s="10"/>
      <c r="DX12" s="10"/>
      <c r="DY12" s="10"/>
      <c r="DZ12" s="10"/>
      <c r="EA12" s="10"/>
      <c r="EB12" s="10"/>
      <c r="EC12" s="10"/>
      <c r="ED12" s="10"/>
      <c r="EE12" s="10"/>
      <c r="EF12" s="10"/>
      <c r="EG12" s="10"/>
      <c r="EH12" s="10"/>
      <c r="EI12" s="10"/>
      <c r="EJ12" s="10"/>
      <c r="EK12" s="10"/>
      <c r="EL12" s="10"/>
      <c r="EM12" s="10"/>
      <c r="EN12" s="10"/>
      <c r="EO12" s="10"/>
      <c r="EP12" s="10"/>
      <c r="EQ12" s="10"/>
      <c r="ER12" s="10"/>
      <c r="ES12" s="10"/>
      <c r="ET12" s="10"/>
      <c r="EU12" s="10"/>
      <c r="EV12" s="10"/>
      <c r="EW12" s="10"/>
      <c r="EX12" s="10"/>
      <c r="EY12" s="10"/>
      <c r="EZ12" s="10"/>
      <c r="FA12" s="10"/>
      <c r="FB12" s="10"/>
      <c r="FC12" s="10"/>
      <c r="FD12" s="10"/>
      <c r="FE12" s="10"/>
      <c r="FF12" s="10"/>
      <c r="FG12" s="10"/>
      <c r="FH12" s="10"/>
      <c r="FI12" s="10"/>
      <c r="FJ12" s="10"/>
      <c r="FK12" s="10"/>
      <c r="FL12" s="10"/>
      <c r="FM12" s="10"/>
      <c r="FN12" s="10"/>
      <c r="FO12" s="10"/>
      <c r="FP12" s="10"/>
      <c r="FQ12" s="10"/>
      <c r="FR12" s="10"/>
      <c r="FS12" s="10"/>
      <c r="FT12" s="10"/>
      <c r="FU12" s="10"/>
      <c r="FV12" s="10"/>
      <c r="FW12" s="10"/>
      <c r="FX12" s="10"/>
      <c r="FY12" s="10"/>
      <c r="FZ12" s="10"/>
      <c r="GA12" s="10"/>
      <c r="GB12" s="10"/>
      <c r="GC12" s="10"/>
      <c r="GD12" s="10"/>
      <c r="GE12" s="10"/>
      <c r="GF12" s="10"/>
      <c r="GG12" s="10"/>
      <c r="GH12" s="10"/>
      <c r="GI12" s="10"/>
      <c r="GJ12" s="10"/>
      <c r="GK12" s="10"/>
      <c r="GL12" s="10"/>
      <c r="GM12" s="10"/>
      <c r="GN12" s="10"/>
      <c r="GO12" s="10"/>
      <c r="GP12" s="10"/>
      <c r="GQ12" s="10"/>
      <c r="GR12" s="10"/>
      <c r="GS12" s="10"/>
      <c r="GT12" s="10"/>
      <c r="GU12" s="10"/>
      <c r="GV12" s="10"/>
      <c r="GW12" s="10"/>
      <c r="GX12" s="10"/>
      <c r="GY12" s="10"/>
      <c r="GZ12" s="10"/>
      <c r="HA12" s="10"/>
      <c r="HB12" s="10"/>
      <c r="HC12" s="10"/>
      <c r="HD12" s="10"/>
      <c r="HE12" s="10"/>
      <c r="HF12" s="10"/>
      <c r="HG12" s="10"/>
      <c r="HH12" s="10"/>
      <c r="HI12" s="10"/>
      <c r="HJ12" s="10"/>
      <c r="HK12" s="10"/>
      <c r="HL12" s="10"/>
      <c r="HM12" s="10"/>
      <c r="HN12" s="10"/>
      <c r="HO12" s="10"/>
      <c r="HP12" s="10"/>
      <c r="HQ12" s="10"/>
      <c r="HR12" s="10"/>
      <c r="HS12" s="10"/>
      <c r="HT12" s="10"/>
      <c r="HU12" s="10"/>
      <c r="HV12" s="10"/>
      <c r="HW12" s="10"/>
      <c r="HX12" s="10"/>
      <c r="HY12" s="10"/>
      <c r="HZ12" s="10"/>
      <c r="IA12" s="10"/>
      <c r="IB12" s="10"/>
      <c r="IC12" s="10"/>
      <c r="ID12" s="10"/>
      <c r="IE12" s="10"/>
      <c r="IF12" s="10"/>
      <c r="IG12" s="10"/>
      <c r="IH12" s="10"/>
      <c r="II12" s="10"/>
      <c r="IJ12" s="10"/>
      <c r="IK12" s="10"/>
      <c r="IL12" s="10"/>
      <c r="IM12" s="10"/>
      <c r="IN12" s="10"/>
      <c r="IO12" s="10"/>
      <c r="IP12" s="10"/>
      <c r="IQ12" s="10"/>
      <c r="IR12" s="10"/>
      <c r="IS12" s="10"/>
      <c r="IT12" s="10"/>
      <c r="IU12" s="10"/>
      <c r="IV12" s="10"/>
      <c r="IW12" s="10"/>
      <c r="IX12" s="10"/>
      <c r="IY12" s="10"/>
    </row>
    <row r="13" spans="2:259" s="2" customFormat="1" x14ac:dyDescent="0.2">
      <c r="B13" s="895"/>
      <c r="C13" s="389" t="s">
        <v>132</v>
      </c>
      <c r="D13" s="390" t="s">
        <v>132</v>
      </c>
      <c r="E13" s="390" t="s">
        <v>139</v>
      </c>
      <c r="F13" s="391" t="s">
        <v>234</v>
      </c>
      <c r="G13" s="596">
        <v>0</v>
      </c>
      <c r="H13" s="600">
        <f t="shared" si="0"/>
        <v>0</v>
      </c>
      <c r="I13" s="144">
        <v>0</v>
      </c>
      <c r="J13" s="144">
        <v>0</v>
      </c>
      <c r="K13" s="600">
        <f t="shared" si="1"/>
        <v>0</v>
      </c>
      <c r="L13" s="897"/>
      <c r="M13" s="29"/>
      <c r="N13" s="33"/>
      <c r="O13" s="33"/>
      <c r="P13" s="20"/>
      <c r="Q13" s="20"/>
      <c r="R13" s="20"/>
      <c r="S13" s="31"/>
      <c r="T13" s="30"/>
      <c r="U13" s="30"/>
      <c r="V13" s="30"/>
      <c r="W13" s="30"/>
      <c r="X13" s="32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  <c r="BS13" s="10"/>
      <c r="BT13" s="10"/>
      <c r="BU13" s="10"/>
      <c r="BV13" s="10"/>
      <c r="BW13" s="10"/>
      <c r="BX13" s="10"/>
      <c r="BY13" s="10"/>
      <c r="BZ13" s="10"/>
      <c r="CA13" s="10"/>
      <c r="CB13" s="10"/>
      <c r="CC13" s="10"/>
      <c r="CD13" s="10"/>
      <c r="CE13" s="10"/>
      <c r="CF13" s="10"/>
      <c r="CG13" s="10"/>
      <c r="CH13" s="10"/>
      <c r="CI13" s="10"/>
      <c r="CJ13" s="10"/>
      <c r="CK13" s="10"/>
      <c r="CL13" s="10"/>
      <c r="CM13" s="10"/>
      <c r="CN13" s="10"/>
      <c r="CO13" s="10"/>
      <c r="CP13" s="10"/>
      <c r="CQ13" s="10"/>
      <c r="CR13" s="10"/>
      <c r="CS13" s="10"/>
      <c r="CT13" s="10"/>
      <c r="CU13" s="10"/>
      <c r="CV13" s="10"/>
      <c r="CW13" s="10"/>
      <c r="CX13" s="10"/>
      <c r="CY13" s="10"/>
      <c r="CZ13" s="10"/>
      <c r="DA13" s="10"/>
      <c r="DB13" s="10"/>
      <c r="DC13" s="10"/>
      <c r="DD13" s="10"/>
      <c r="DE13" s="10"/>
      <c r="DF13" s="10"/>
      <c r="DG13" s="10"/>
      <c r="DH13" s="10"/>
      <c r="DI13" s="10"/>
      <c r="DJ13" s="10"/>
      <c r="DK13" s="10"/>
      <c r="DL13" s="10"/>
      <c r="DM13" s="10"/>
      <c r="DN13" s="10"/>
      <c r="DO13" s="10"/>
      <c r="DP13" s="10"/>
      <c r="DQ13" s="10"/>
      <c r="DR13" s="10"/>
      <c r="DS13" s="10"/>
      <c r="DT13" s="10"/>
      <c r="DU13" s="10"/>
      <c r="DV13" s="10"/>
      <c r="DW13" s="10"/>
      <c r="DX13" s="10"/>
      <c r="DY13" s="10"/>
      <c r="DZ13" s="10"/>
      <c r="EA13" s="10"/>
      <c r="EB13" s="10"/>
      <c r="EC13" s="10"/>
      <c r="ED13" s="10"/>
      <c r="EE13" s="10"/>
      <c r="EF13" s="10"/>
      <c r="EG13" s="10"/>
      <c r="EH13" s="10"/>
      <c r="EI13" s="10"/>
      <c r="EJ13" s="10"/>
      <c r="EK13" s="10"/>
      <c r="EL13" s="10"/>
      <c r="EM13" s="10"/>
      <c r="EN13" s="10"/>
      <c r="EO13" s="10"/>
      <c r="EP13" s="10"/>
      <c r="EQ13" s="10"/>
      <c r="ER13" s="10"/>
      <c r="ES13" s="10"/>
      <c r="ET13" s="10"/>
      <c r="EU13" s="10"/>
      <c r="EV13" s="10"/>
      <c r="EW13" s="10"/>
      <c r="EX13" s="10"/>
      <c r="EY13" s="10"/>
      <c r="EZ13" s="10"/>
      <c r="FA13" s="10"/>
      <c r="FB13" s="10"/>
      <c r="FC13" s="10"/>
      <c r="FD13" s="10"/>
      <c r="FE13" s="10"/>
      <c r="FF13" s="10"/>
      <c r="FG13" s="10"/>
      <c r="FH13" s="10"/>
      <c r="FI13" s="10"/>
      <c r="FJ13" s="10"/>
      <c r="FK13" s="10"/>
      <c r="FL13" s="10"/>
      <c r="FM13" s="10"/>
      <c r="FN13" s="10"/>
      <c r="FO13" s="10"/>
      <c r="FP13" s="10"/>
      <c r="FQ13" s="10"/>
      <c r="FR13" s="10"/>
      <c r="FS13" s="10"/>
      <c r="FT13" s="10"/>
      <c r="FU13" s="10"/>
      <c r="FV13" s="10"/>
      <c r="FW13" s="10"/>
      <c r="FX13" s="10"/>
      <c r="FY13" s="10"/>
      <c r="FZ13" s="10"/>
      <c r="GA13" s="10"/>
      <c r="GB13" s="10"/>
      <c r="GC13" s="10"/>
      <c r="GD13" s="10"/>
      <c r="GE13" s="10"/>
      <c r="GF13" s="10"/>
      <c r="GG13" s="10"/>
      <c r="GH13" s="10"/>
      <c r="GI13" s="10"/>
      <c r="GJ13" s="10"/>
      <c r="GK13" s="10"/>
      <c r="GL13" s="10"/>
      <c r="GM13" s="10"/>
      <c r="GN13" s="10"/>
      <c r="GO13" s="10"/>
      <c r="GP13" s="10"/>
      <c r="GQ13" s="10"/>
      <c r="GR13" s="10"/>
      <c r="GS13" s="10"/>
      <c r="GT13" s="10"/>
      <c r="GU13" s="10"/>
      <c r="GV13" s="10"/>
      <c r="GW13" s="10"/>
      <c r="GX13" s="10"/>
      <c r="GY13" s="10"/>
      <c r="GZ13" s="10"/>
      <c r="HA13" s="10"/>
      <c r="HB13" s="10"/>
      <c r="HC13" s="10"/>
      <c r="HD13" s="10"/>
      <c r="HE13" s="10"/>
      <c r="HF13" s="10"/>
      <c r="HG13" s="10"/>
      <c r="HH13" s="10"/>
      <c r="HI13" s="10"/>
      <c r="HJ13" s="10"/>
      <c r="HK13" s="10"/>
      <c r="HL13" s="10"/>
      <c r="HM13" s="10"/>
      <c r="HN13" s="10"/>
      <c r="HO13" s="10"/>
      <c r="HP13" s="10"/>
      <c r="HQ13" s="10"/>
      <c r="HR13" s="10"/>
      <c r="HS13" s="10"/>
      <c r="HT13" s="10"/>
      <c r="HU13" s="10"/>
      <c r="HV13" s="10"/>
      <c r="HW13" s="10"/>
      <c r="HX13" s="10"/>
      <c r="HY13" s="10"/>
      <c r="HZ13" s="10"/>
      <c r="IA13" s="10"/>
      <c r="IB13" s="10"/>
      <c r="IC13" s="10"/>
      <c r="ID13" s="10"/>
      <c r="IE13" s="10"/>
      <c r="IF13" s="10"/>
      <c r="IG13" s="10"/>
      <c r="IH13" s="10"/>
      <c r="II13" s="10"/>
      <c r="IJ13" s="10"/>
      <c r="IK13" s="10"/>
      <c r="IL13" s="10"/>
      <c r="IM13" s="10"/>
      <c r="IN13" s="10"/>
      <c r="IO13" s="10"/>
      <c r="IP13" s="10"/>
      <c r="IQ13" s="10"/>
      <c r="IR13" s="10"/>
      <c r="IS13" s="10"/>
      <c r="IT13" s="10"/>
      <c r="IU13" s="10"/>
      <c r="IV13" s="10"/>
      <c r="IW13" s="10"/>
      <c r="IX13" s="10"/>
      <c r="IY13" s="10"/>
    </row>
    <row r="14" spans="2:259" s="2" customFormat="1" x14ac:dyDescent="0.2">
      <c r="B14" s="895"/>
      <c r="C14" s="389" t="s">
        <v>132</v>
      </c>
      <c r="D14" s="390" t="s">
        <v>132</v>
      </c>
      <c r="E14" s="390" t="s">
        <v>140</v>
      </c>
      <c r="F14" s="391" t="s">
        <v>234</v>
      </c>
      <c r="G14" s="596">
        <v>0</v>
      </c>
      <c r="H14" s="600">
        <f t="shared" si="0"/>
        <v>0</v>
      </c>
      <c r="I14" s="144">
        <v>0</v>
      </c>
      <c r="J14" s="144">
        <v>0</v>
      </c>
      <c r="K14" s="600">
        <f t="shared" si="1"/>
        <v>0</v>
      </c>
      <c r="L14" s="897"/>
      <c r="M14" s="29"/>
      <c r="N14" s="33"/>
      <c r="O14" s="33"/>
      <c r="P14" s="20"/>
      <c r="Q14" s="20"/>
      <c r="R14" s="20"/>
      <c r="S14" s="31"/>
      <c r="T14" s="30"/>
      <c r="U14" s="30"/>
      <c r="V14" s="30"/>
      <c r="W14" s="30"/>
      <c r="X14" s="32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10"/>
      <c r="BT14" s="10"/>
      <c r="BU14" s="10"/>
      <c r="BV14" s="10"/>
      <c r="BW14" s="10"/>
      <c r="BX14" s="10"/>
      <c r="BY14" s="10"/>
      <c r="BZ14" s="10"/>
      <c r="CA14" s="10"/>
      <c r="CB14" s="10"/>
      <c r="CC14" s="10"/>
      <c r="CD14" s="10"/>
      <c r="CE14" s="10"/>
      <c r="CF14" s="10"/>
      <c r="CG14" s="10"/>
      <c r="CH14" s="10"/>
      <c r="CI14" s="10"/>
      <c r="CJ14" s="10"/>
      <c r="CK14" s="10"/>
      <c r="CL14" s="10"/>
      <c r="CM14" s="10"/>
      <c r="CN14" s="10"/>
      <c r="CO14" s="10"/>
      <c r="CP14" s="10"/>
      <c r="CQ14" s="10"/>
      <c r="CR14" s="10"/>
      <c r="CS14" s="10"/>
      <c r="CT14" s="10"/>
      <c r="CU14" s="10"/>
      <c r="CV14" s="10"/>
      <c r="CW14" s="10"/>
      <c r="CX14" s="10"/>
      <c r="CY14" s="10"/>
      <c r="CZ14" s="10"/>
      <c r="DA14" s="10"/>
      <c r="DB14" s="10"/>
      <c r="DC14" s="10"/>
      <c r="DD14" s="10"/>
      <c r="DE14" s="10"/>
      <c r="DF14" s="10"/>
      <c r="DG14" s="10"/>
      <c r="DH14" s="10"/>
      <c r="DI14" s="10"/>
      <c r="DJ14" s="10"/>
      <c r="DK14" s="10"/>
      <c r="DL14" s="10"/>
      <c r="DM14" s="10"/>
      <c r="DN14" s="10"/>
      <c r="DO14" s="10"/>
      <c r="DP14" s="10"/>
      <c r="DQ14" s="10"/>
      <c r="DR14" s="10"/>
      <c r="DS14" s="10"/>
      <c r="DT14" s="10"/>
      <c r="DU14" s="10"/>
      <c r="DV14" s="10"/>
      <c r="DW14" s="10"/>
      <c r="DX14" s="10"/>
      <c r="DY14" s="10"/>
      <c r="DZ14" s="10"/>
      <c r="EA14" s="10"/>
      <c r="EB14" s="10"/>
      <c r="EC14" s="10"/>
      <c r="ED14" s="10"/>
      <c r="EE14" s="10"/>
      <c r="EF14" s="10"/>
      <c r="EG14" s="10"/>
      <c r="EH14" s="10"/>
      <c r="EI14" s="10"/>
      <c r="EJ14" s="10"/>
      <c r="EK14" s="10"/>
      <c r="EL14" s="10"/>
      <c r="EM14" s="10"/>
      <c r="EN14" s="10"/>
      <c r="EO14" s="10"/>
      <c r="EP14" s="10"/>
      <c r="EQ14" s="10"/>
      <c r="ER14" s="10"/>
      <c r="ES14" s="10"/>
      <c r="ET14" s="10"/>
      <c r="EU14" s="10"/>
      <c r="EV14" s="10"/>
      <c r="EW14" s="10"/>
      <c r="EX14" s="10"/>
      <c r="EY14" s="10"/>
      <c r="EZ14" s="10"/>
      <c r="FA14" s="10"/>
      <c r="FB14" s="10"/>
      <c r="FC14" s="10"/>
      <c r="FD14" s="10"/>
      <c r="FE14" s="10"/>
      <c r="FF14" s="10"/>
      <c r="FG14" s="10"/>
      <c r="FH14" s="10"/>
      <c r="FI14" s="10"/>
      <c r="FJ14" s="10"/>
      <c r="FK14" s="10"/>
      <c r="FL14" s="10"/>
      <c r="FM14" s="10"/>
      <c r="FN14" s="10"/>
      <c r="FO14" s="10"/>
      <c r="FP14" s="10"/>
      <c r="FQ14" s="10"/>
      <c r="FR14" s="10"/>
      <c r="FS14" s="10"/>
      <c r="FT14" s="10"/>
      <c r="FU14" s="10"/>
      <c r="FV14" s="10"/>
      <c r="FW14" s="10"/>
      <c r="FX14" s="10"/>
      <c r="FY14" s="10"/>
      <c r="FZ14" s="10"/>
      <c r="GA14" s="10"/>
      <c r="GB14" s="10"/>
      <c r="GC14" s="10"/>
      <c r="GD14" s="10"/>
      <c r="GE14" s="10"/>
      <c r="GF14" s="10"/>
      <c r="GG14" s="10"/>
      <c r="GH14" s="10"/>
      <c r="GI14" s="10"/>
      <c r="GJ14" s="10"/>
      <c r="GK14" s="10"/>
      <c r="GL14" s="10"/>
      <c r="GM14" s="10"/>
      <c r="GN14" s="10"/>
      <c r="GO14" s="10"/>
      <c r="GP14" s="10"/>
      <c r="GQ14" s="10"/>
      <c r="GR14" s="10"/>
      <c r="GS14" s="10"/>
      <c r="GT14" s="10"/>
      <c r="GU14" s="10"/>
      <c r="GV14" s="10"/>
      <c r="GW14" s="10"/>
      <c r="GX14" s="10"/>
      <c r="GY14" s="10"/>
      <c r="GZ14" s="10"/>
      <c r="HA14" s="10"/>
      <c r="HB14" s="10"/>
      <c r="HC14" s="10"/>
      <c r="HD14" s="10"/>
      <c r="HE14" s="10"/>
      <c r="HF14" s="10"/>
      <c r="HG14" s="10"/>
      <c r="HH14" s="10"/>
      <c r="HI14" s="10"/>
      <c r="HJ14" s="10"/>
      <c r="HK14" s="10"/>
      <c r="HL14" s="10"/>
      <c r="HM14" s="10"/>
      <c r="HN14" s="10"/>
      <c r="HO14" s="10"/>
      <c r="HP14" s="10"/>
      <c r="HQ14" s="10"/>
      <c r="HR14" s="10"/>
      <c r="HS14" s="10"/>
      <c r="HT14" s="10"/>
      <c r="HU14" s="10"/>
      <c r="HV14" s="10"/>
      <c r="HW14" s="10"/>
      <c r="HX14" s="10"/>
      <c r="HY14" s="10"/>
      <c r="HZ14" s="10"/>
      <c r="IA14" s="10"/>
      <c r="IB14" s="10"/>
      <c r="IC14" s="10"/>
      <c r="ID14" s="10"/>
      <c r="IE14" s="10"/>
      <c r="IF14" s="10"/>
      <c r="IG14" s="10"/>
      <c r="IH14" s="10"/>
      <c r="II14" s="10"/>
      <c r="IJ14" s="10"/>
      <c r="IK14" s="10"/>
      <c r="IL14" s="10"/>
      <c r="IM14" s="10"/>
      <c r="IN14" s="10"/>
      <c r="IO14" s="10"/>
      <c r="IP14" s="10"/>
      <c r="IQ14" s="10"/>
      <c r="IR14" s="10"/>
      <c r="IS14" s="10"/>
      <c r="IT14" s="10"/>
      <c r="IU14" s="10"/>
      <c r="IV14" s="10"/>
      <c r="IW14" s="10"/>
      <c r="IX14" s="10"/>
      <c r="IY14" s="10"/>
    </row>
    <row r="15" spans="2:259" s="2" customFormat="1" x14ac:dyDescent="0.2">
      <c r="B15" s="895"/>
      <c r="C15" s="389" t="s">
        <v>132</v>
      </c>
      <c r="D15" s="390" t="s">
        <v>132</v>
      </c>
      <c r="E15" s="390" t="s">
        <v>141</v>
      </c>
      <c r="F15" s="391" t="s">
        <v>234</v>
      </c>
      <c r="G15" s="596">
        <v>0</v>
      </c>
      <c r="H15" s="600">
        <f t="shared" si="0"/>
        <v>0</v>
      </c>
      <c r="I15" s="144">
        <v>0</v>
      </c>
      <c r="J15" s="144">
        <v>0</v>
      </c>
      <c r="K15" s="600">
        <f t="shared" si="1"/>
        <v>0</v>
      </c>
      <c r="L15" s="897"/>
      <c r="M15" s="29"/>
      <c r="N15" s="33"/>
      <c r="O15" s="33"/>
      <c r="P15" s="20"/>
      <c r="Q15" s="20"/>
      <c r="R15" s="20"/>
      <c r="S15" s="31"/>
      <c r="T15" s="30"/>
      <c r="U15" s="30"/>
      <c r="V15" s="30"/>
      <c r="W15" s="30"/>
      <c r="X15" s="32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  <c r="BS15" s="10"/>
      <c r="BT15" s="10"/>
      <c r="BU15" s="10"/>
      <c r="BV15" s="10"/>
      <c r="BW15" s="10"/>
      <c r="BX15" s="10"/>
      <c r="BY15" s="10"/>
      <c r="BZ15" s="10"/>
      <c r="CA15" s="10"/>
      <c r="CB15" s="10"/>
      <c r="CC15" s="10"/>
      <c r="CD15" s="10"/>
      <c r="CE15" s="10"/>
      <c r="CF15" s="10"/>
      <c r="CG15" s="10"/>
      <c r="CH15" s="10"/>
      <c r="CI15" s="10"/>
      <c r="CJ15" s="10"/>
      <c r="CK15" s="10"/>
      <c r="CL15" s="10"/>
      <c r="CM15" s="10"/>
      <c r="CN15" s="10"/>
      <c r="CO15" s="10"/>
      <c r="CP15" s="10"/>
      <c r="CQ15" s="10"/>
      <c r="CR15" s="10"/>
      <c r="CS15" s="10"/>
      <c r="CT15" s="10"/>
      <c r="CU15" s="10"/>
      <c r="CV15" s="10"/>
      <c r="CW15" s="10"/>
      <c r="CX15" s="10"/>
      <c r="CY15" s="10"/>
      <c r="CZ15" s="10"/>
      <c r="DA15" s="10"/>
      <c r="DB15" s="10"/>
      <c r="DC15" s="10"/>
      <c r="DD15" s="10"/>
      <c r="DE15" s="10"/>
      <c r="DF15" s="10"/>
      <c r="DG15" s="10"/>
      <c r="DH15" s="10"/>
      <c r="DI15" s="10"/>
      <c r="DJ15" s="10"/>
      <c r="DK15" s="10"/>
      <c r="DL15" s="10"/>
      <c r="DM15" s="10"/>
      <c r="DN15" s="10"/>
      <c r="DO15" s="10"/>
      <c r="DP15" s="10"/>
      <c r="DQ15" s="10"/>
      <c r="DR15" s="10"/>
      <c r="DS15" s="10"/>
      <c r="DT15" s="10"/>
      <c r="DU15" s="10"/>
      <c r="DV15" s="10"/>
      <c r="DW15" s="10"/>
      <c r="DX15" s="10"/>
      <c r="DY15" s="10"/>
      <c r="DZ15" s="10"/>
      <c r="EA15" s="10"/>
      <c r="EB15" s="10"/>
      <c r="EC15" s="10"/>
      <c r="ED15" s="10"/>
      <c r="EE15" s="10"/>
      <c r="EF15" s="10"/>
      <c r="EG15" s="10"/>
      <c r="EH15" s="10"/>
      <c r="EI15" s="10"/>
      <c r="EJ15" s="10"/>
      <c r="EK15" s="10"/>
      <c r="EL15" s="10"/>
      <c r="EM15" s="10"/>
      <c r="EN15" s="10"/>
      <c r="EO15" s="10"/>
      <c r="EP15" s="10"/>
      <c r="EQ15" s="10"/>
      <c r="ER15" s="10"/>
      <c r="ES15" s="10"/>
      <c r="ET15" s="10"/>
      <c r="EU15" s="10"/>
      <c r="EV15" s="10"/>
      <c r="EW15" s="10"/>
      <c r="EX15" s="10"/>
      <c r="EY15" s="10"/>
      <c r="EZ15" s="10"/>
      <c r="FA15" s="10"/>
      <c r="FB15" s="10"/>
      <c r="FC15" s="10"/>
      <c r="FD15" s="10"/>
      <c r="FE15" s="10"/>
      <c r="FF15" s="10"/>
      <c r="FG15" s="10"/>
      <c r="FH15" s="10"/>
      <c r="FI15" s="10"/>
      <c r="FJ15" s="10"/>
      <c r="FK15" s="10"/>
      <c r="FL15" s="10"/>
      <c r="FM15" s="10"/>
      <c r="FN15" s="10"/>
      <c r="FO15" s="10"/>
      <c r="FP15" s="10"/>
      <c r="FQ15" s="10"/>
      <c r="FR15" s="10"/>
      <c r="FS15" s="10"/>
      <c r="FT15" s="10"/>
      <c r="FU15" s="10"/>
      <c r="FV15" s="10"/>
      <c r="FW15" s="10"/>
      <c r="FX15" s="10"/>
      <c r="FY15" s="10"/>
      <c r="FZ15" s="10"/>
      <c r="GA15" s="10"/>
      <c r="GB15" s="10"/>
      <c r="GC15" s="10"/>
      <c r="GD15" s="10"/>
      <c r="GE15" s="10"/>
      <c r="GF15" s="10"/>
      <c r="GG15" s="10"/>
      <c r="GH15" s="10"/>
      <c r="GI15" s="10"/>
      <c r="GJ15" s="10"/>
      <c r="GK15" s="10"/>
      <c r="GL15" s="10"/>
      <c r="GM15" s="10"/>
      <c r="GN15" s="10"/>
      <c r="GO15" s="10"/>
      <c r="GP15" s="10"/>
      <c r="GQ15" s="10"/>
      <c r="GR15" s="10"/>
      <c r="GS15" s="10"/>
      <c r="GT15" s="10"/>
      <c r="GU15" s="10"/>
      <c r="GV15" s="10"/>
      <c r="GW15" s="10"/>
      <c r="GX15" s="10"/>
      <c r="GY15" s="10"/>
      <c r="GZ15" s="10"/>
      <c r="HA15" s="10"/>
      <c r="HB15" s="10"/>
      <c r="HC15" s="10"/>
      <c r="HD15" s="10"/>
      <c r="HE15" s="10"/>
      <c r="HF15" s="10"/>
      <c r="HG15" s="10"/>
      <c r="HH15" s="10"/>
      <c r="HI15" s="10"/>
      <c r="HJ15" s="10"/>
      <c r="HK15" s="10"/>
      <c r="HL15" s="10"/>
      <c r="HM15" s="10"/>
      <c r="HN15" s="10"/>
      <c r="HO15" s="10"/>
      <c r="HP15" s="10"/>
      <c r="HQ15" s="10"/>
      <c r="HR15" s="10"/>
      <c r="HS15" s="10"/>
      <c r="HT15" s="10"/>
      <c r="HU15" s="10"/>
      <c r="HV15" s="10"/>
      <c r="HW15" s="10"/>
      <c r="HX15" s="10"/>
      <c r="HY15" s="10"/>
      <c r="HZ15" s="10"/>
      <c r="IA15" s="10"/>
      <c r="IB15" s="10"/>
      <c r="IC15" s="10"/>
      <c r="ID15" s="10"/>
      <c r="IE15" s="10"/>
      <c r="IF15" s="10"/>
      <c r="IG15" s="10"/>
      <c r="IH15" s="10"/>
      <c r="II15" s="10"/>
      <c r="IJ15" s="10"/>
      <c r="IK15" s="10"/>
      <c r="IL15" s="10"/>
      <c r="IM15" s="10"/>
      <c r="IN15" s="10"/>
      <c r="IO15" s="10"/>
      <c r="IP15" s="10"/>
      <c r="IQ15" s="10"/>
      <c r="IR15" s="10"/>
      <c r="IS15" s="10"/>
      <c r="IT15" s="10"/>
      <c r="IU15" s="10"/>
      <c r="IV15" s="10"/>
      <c r="IW15" s="10"/>
      <c r="IX15" s="10"/>
      <c r="IY15" s="10"/>
    </row>
    <row r="16" spans="2:259" s="2" customFormat="1" x14ac:dyDescent="0.2">
      <c r="B16" s="895"/>
      <c r="C16" s="389"/>
      <c r="D16" s="390"/>
      <c r="E16" s="390"/>
      <c r="F16" s="391"/>
      <c r="G16" s="596">
        <v>0</v>
      </c>
      <c r="H16" s="600">
        <f t="shared" si="0"/>
        <v>0</v>
      </c>
      <c r="I16" s="144">
        <v>0</v>
      </c>
      <c r="J16" s="144">
        <v>0</v>
      </c>
      <c r="K16" s="600">
        <f t="shared" si="1"/>
        <v>0</v>
      </c>
      <c r="L16" s="897"/>
      <c r="M16" s="29"/>
      <c r="N16" s="33"/>
      <c r="O16" s="33"/>
      <c r="P16" s="20"/>
      <c r="Q16" s="20"/>
      <c r="R16" s="20"/>
      <c r="S16" s="31"/>
      <c r="T16" s="30"/>
      <c r="U16" s="30"/>
      <c r="V16" s="30"/>
      <c r="W16" s="30"/>
      <c r="X16" s="32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/>
      <c r="BP16" s="10"/>
      <c r="BQ16" s="10"/>
      <c r="BR16" s="10"/>
      <c r="BS16" s="10"/>
      <c r="BT16" s="10"/>
      <c r="BU16" s="10"/>
      <c r="BV16" s="10"/>
      <c r="BW16" s="10"/>
      <c r="BX16" s="10"/>
      <c r="BY16" s="10"/>
      <c r="BZ16" s="10"/>
      <c r="CA16" s="10"/>
      <c r="CB16" s="10"/>
      <c r="CC16" s="10"/>
      <c r="CD16" s="10"/>
      <c r="CE16" s="10"/>
      <c r="CF16" s="10"/>
      <c r="CG16" s="10"/>
      <c r="CH16" s="10"/>
      <c r="CI16" s="10"/>
      <c r="CJ16" s="10"/>
      <c r="CK16" s="10"/>
      <c r="CL16" s="10"/>
      <c r="CM16" s="10"/>
      <c r="CN16" s="10"/>
      <c r="CO16" s="10"/>
      <c r="CP16" s="10"/>
      <c r="CQ16" s="10"/>
      <c r="CR16" s="10"/>
      <c r="CS16" s="10"/>
      <c r="CT16" s="10"/>
      <c r="CU16" s="10"/>
      <c r="CV16" s="10"/>
      <c r="CW16" s="10"/>
      <c r="CX16" s="10"/>
      <c r="CY16" s="10"/>
      <c r="CZ16" s="10"/>
      <c r="DA16" s="10"/>
      <c r="DB16" s="10"/>
      <c r="DC16" s="10"/>
      <c r="DD16" s="10"/>
      <c r="DE16" s="10"/>
      <c r="DF16" s="10"/>
      <c r="DG16" s="10"/>
      <c r="DH16" s="10"/>
      <c r="DI16" s="10"/>
      <c r="DJ16" s="10"/>
      <c r="DK16" s="10"/>
      <c r="DL16" s="10"/>
      <c r="DM16" s="10"/>
      <c r="DN16" s="10"/>
      <c r="DO16" s="10"/>
      <c r="DP16" s="10"/>
      <c r="DQ16" s="10"/>
      <c r="DR16" s="10"/>
      <c r="DS16" s="10"/>
      <c r="DT16" s="10"/>
      <c r="DU16" s="10"/>
      <c r="DV16" s="10"/>
      <c r="DW16" s="10"/>
      <c r="DX16" s="10"/>
      <c r="DY16" s="10"/>
      <c r="DZ16" s="10"/>
      <c r="EA16" s="10"/>
      <c r="EB16" s="10"/>
      <c r="EC16" s="10"/>
      <c r="ED16" s="10"/>
      <c r="EE16" s="10"/>
      <c r="EF16" s="10"/>
      <c r="EG16" s="10"/>
      <c r="EH16" s="10"/>
      <c r="EI16" s="10"/>
      <c r="EJ16" s="10"/>
      <c r="EK16" s="10"/>
      <c r="EL16" s="10"/>
      <c r="EM16" s="10"/>
      <c r="EN16" s="10"/>
      <c r="EO16" s="10"/>
      <c r="EP16" s="10"/>
      <c r="EQ16" s="10"/>
      <c r="ER16" s="10"/>
      <c r="ES16" s="10"/>
      <c r="ET16" s="10"/>
      <c r="EU16" s="10"/>
      <c r="EV16" s="10"/>
      <c r="EW16" s="10"/>
      <c r="EX16" s="10"/>
      <c r="EY16" s="10"/>
      <c r="EZ16" s="10"/>
      <c r="FA16" s="10"/>
      <c r="FB16" s="10"/>
      <c r="FC16" s="10"/>
      <c r="FD16" s="10"/>
      <c r="FE16" s="10"/>
      <c r="FF16" s="10"/>
      <c r="FG16" s="10"/>
      <c r="FH16" s="10"/>
      <c r="FI16" s="10"/>
      <c r="FJ16" s="10"/>
      <c r="FK16" s="10"/>
      <c r="FL16" s="10"/>
      <c r="FM16" s="10"/>
      <c r="FN16" s="10"/>
      <c r="FO16" s="10"/>
      <c r="FP16" s="10"/>
      <c r="FQ16" s="10"/>
      <c r="FR16" s="10"/>
      <c r="FS16" s="10"/>
      <c r="FT16" s="10"/>
      <c r="FU16" s="10"/>
      <c r="FV16" s="10"/>
      <c r="FW16" s="10"/>
      <c r="FX16" s="10"/>
      <c r="FY16" s="10"/>
      <c r="FZ16" s="10"/>
      <c r="GA16" s="10"/>
      <c r="GB16" s="10"/>
      <c r="GC16" s="10"/>
      <c r="GD16" s="10"/>
      <c r="GE16" s="10"/>
      <c r="GF16" s="10"/>
      <c r="GG16" s="10"/>
      <c r="GH16" s="10"/>
      <c r="GI16" s="10"/>
      <c r="GJ16" s="10"/>
      <c r="GK16" s="10"/>
      <c r="GL16" s="10"/>
      <c r="GM16" s="10"/>
      <c r="GN16" s="10"/>
      <c r="GO16" s="10"/>
      <c r="GP16" s="10"/>
      <c r="GQ16" s="10"/>
      <c r="GR16" s="10"/>
      <c r="GS16" s="10"/>
      <c r="GT16" s="10"/>
      <c r="GU16" s="10"/>
      <c r="GV16" s="10"/>
      <c r="GW16" s="10"/>
      <c r="GX16" s="10"/>
      <c r="GY16" s="10"/>
      <c r="GZ16" s="10"/>
      <c r="HA16" s="10"/>
      <c r="HB16" s="10"/>
      <c r="HC16" s="10"/>
      <c r="HD16" s="10"/>
      <c r="HE16" s="10"/>
      <c r="HF16" s="10"/>
      <c r="HG16" s="10"/>
      <c r="HH16" s="10"/>
      <c r="HI16" s="10"/>
      <c r="HJ16" s="10"/>
      <c r="HK16" s="10"/>
      <c r="HL16" s="10"/>
      <c r="HM16" s="10"/>
      <c r="HN16" s="10"/>
      <c r="HO16" s="10"/>
      <c r="HP16" s="10"/>
      <c r="HQ16" s="10"/>
      <c r="HR16" s="10"/>
      <c r="HS16" s="10"/>
      <c r="HT16" s="10"/>
      <c r="HU16" s="10"/>
      <c r="HV16" s="10"/>
      <c r="HW16" s="10"/>
      <c r="HX16" s="10"/>
      <c r="HY16" s="10"/>
      <c r="HZ16" s="10"/>
      <c r="IA16" s="10"/>
      <c r="IB16" s="10"/>
      <c r="IC16" s="10"/>
      <c r="ID16" s="10"/>
      <c r="IE16" s="10"/>
      <c r="IF16" s="10"/>
      <c r="IG16" s="10"/>
      <c r="IH16" s="10"/>
      <c r="II16" s="10"/>
      <c r="IJ16" s="10"/>
      <c r="IK16" s="10"/>
      <c r="IL16" s="10"/>
      <c r="IM16" s="10"/>
      <c r="IN16" s="10"/>
      <c r="IO16" s="10"/>
      <c r="IP16" s="10"/>
      <c r="IQ16" s="10"/>
      <c r="IR16" s="10"/>
      <c r="IS16" s="10"/>
      <c r="IT16" s="10"/>
      <c r="IU16" s="10"/>
      <c r="IV16" s="10"/>
      <c r="IW16" s="10"/>
      <c r="IX16" s="10"/>
      <c r="IY16" s="10"/>
    </row>
    <row r="17" spans="2:259" s="2" customFormat="1" x14ac:dyDescent="0.2">
      <c r="B17" s="895"/>
      <c r="C17" s="389"/>
      <c r="D17" s="390"/>
      <c r="E17" s="390"/>
      <c r="F17" s="391"/>
      <c r="G17" s="596">
        <v>0</v>
      </c>
      <c r="H17" s="600">
        <f t="shared" si="0"/>
        <v>0</v>
      </c>
      <c r="I17" s="144">
        <v>0</v>
      </c>
      <c r="J17" s="144">
        <v>0</v>
      </c>
      <c r="K17" s="600">
        <f t="shared" si="1"/>
        <v>0</v>
      </c>
      <c r="L17" s="897"/>
      <c r="M17" s="29"/>
      <c r="N17" s="33"/>
      <c r="O17" s="33"/>
      <c r="P17" s="20"/>
      <c r="Q17" s="20"/>
      <c r="R17" s="20"/>
      <c r="S17" s="31"/>
      <c r="T17" s="30"/>
      <c r="U17" s="30"/>
      <c r="V17" s="30"/>
      <c r="W17" s="30"/>
      <c r="X17" s="32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0"/>
      <c r="BQ17" s="10"/>
      <c r="BR17" s="10"/>
      <c r="BS17" s="10"/>
      <c r="BT17" s="10"/>
      <c r="BU17" s="10"/>
      <c r="BV17" s="10"/>
      <c r="BW17" s="10"/>
      <c r="BX17" s="10"/>
      <c r="BY17" s="10"/>
      <c r="BZ17" s="10"/>
      <c r="CA17" s="10"/>
      <c r="CB17" s="10"/>
      <c r="CC17" s="10"/>
      <c r="CD17" s="10"/>
      <c r="CE17" s="10"/>
      <c r="CF17" s="10"/>
      <c r="CG17" s="10"/>
      <c r="CH17" s="10"/>
      <c r="CI17" s="10"/>
      <c r="CJ17" s="10"/>
      <c r="CK17" s="10"/>
      <c r="CL17" s="10"/>
      <c r="CM17" s="10"/>
      <c r="CN17" s="10"/>
      <c r="CO17" s="10"/>
      <c r="CP17" s="10"/>
      <c r="CQ17" s="10"/>
      <c r="CR17" s="10"/>
      <c r="CS17" s="10"/>
      <c r="CT17" s="10"/>
      <c r="CU17" s="10"/>
      <c r="CV17" s="10"/>
      <c r="CW17" s="10"/>
      <c r="CX17" s="10"/>
      <c r="CY17" s="10"/>
      <c r="CZ17" s="10"/>
      <c r="DA17" s="10"/>
      <c r="DB17" s="10"/>
      <c r="DC17" s="10"/>
      <c r="DD17" s="10"/>
      <c r="DE17" s="10"/>
      <c r="DF17" s="10"/>
      <c r="DG17" s="10"/>
      <c r="DH17" s="10"/>
      <c r="DI17" s="10"/>
      <c r="DJ17" s="10"/>
      <c r="DK17" s="10"/>
      <c r="DL17" s="10"/>
      <c r="DM17" s="10"/>
      <c r="DN17" s="10"/>
      <c r="DO17" s="10"/>
      <c r="DP17" s="10"/>
      <c r="DQ17" s="10"/>
      <c r="DR17" s="10"/>
      <c r="DS17" s="10"/>
      <c r="DT17" s="10"/>
      <c r="DU17" s="10"/>
      <c r="DV17" s="10"/>
      <c r="DW17" s="10"/>
      <c r="DX17" s="10"/>
      <c r="DY17" s="10"/>
      <c r="DZ17" s="10"/>
      <c r="EA17" s="10"/>
      <c r="EB17" s="10"/>
      <c r="EC17" s="10"/>
      <c r="ED17" s="10"/>
      <c r="EE17" s="10"/>
      <c r="EF17" s="10"/>
      <c r="EG17" s="10"/>
      <c r="EH17" s="10"/>
      <c r="EI17" s="10"/>
      <c r="EJ17" s="10"/>
      <c r="EK17" s="10"/>
      <c r="EL17" s="10"/>
      <c r="EM17" s="10"/>
      <c r="EN17" s="10"/>
      <c r="EO17" s="10"/>
      <c r="EP17" s="10"/>
      <c r="EQ17" s="10"/>
      <c r="ER17" s="10"/>
      <c r="ES17" s="10"/>
      <c r="ET17" s="10"/>
      <c r="EU17" s="10"/>
      <c r="EV17" s="10"/>
      <c r="EW17" s="10"/>
      <c r="EX17" s="10"/>
      <c r="EY17" s="10"/>
      <c r="EZ17" s="10"/>
      <c r="FA17" s="10"/>
      <c r="FB17" s="10"/>
      <c r="FC17" s="10"/>
      <c r="FD17" s="10"/>
      <c r="FE17" s="10"/>
      <c r="FF17" s="10"/>
      <c r="FG17" s="10"/>
      <c r="FH17" s="10"/>
      <c r="FI17" s="10"/>
      <c r="FJ17" s="10"/>
      <c r="FK17" s="10"/>
      <c r="FL17" s="10"/>
      <c r="FM17" s="10"/>
      <c r="FN17" s="10"/>
      <c r="FO17" s="10"/>
      <c r="FP17" s="10"/>
      <c r="FQ17" s="10"/>
      <c r="FR17" s="10"/>
      <c r="FS17" s="10"/>
      <c r="FT17" s="10"/>
      <c r="FU17" s="10"/>
      <c r="FV17" s="10"/>
      <c r="FW17" s="10"/>
      <c r="FX17" s="10"/>
      <c r="FY17" s="10"/>
      <c r="FZ17" s="10"/>
      <c r="GA17" s="10"/>
      <c r="GB17" s="10"/>
      <c r="GC17" s="10"/>
      <c r="GD17" s="10"/>
      <c r="GE17" s="10"/>
      <c r="GF17" s="10"/>
      <c r="GG17" s="10"/>
      <c r="GH17" s="10"/>
      <c r="GI17" s="10"/>
      <c r="GJ17" s="10"/>
      <c r="GK17" s="10"/>
      <c r="GL17" s="10"/>
      <c r="GM17" s="10"/>
      <c r="GN17" s="10"/>
      <c r="GO17" s="10"/>
      <c r="GP17" s="10"/>
      <c r="GQ17" s="10"/>
      <c r="GR17" s="10"/>
      <c r="GS17" s="10"/>
      <c r="GT17" s="10"/>
      <c r="GU17" s="10"/>
      <c r="GV17" s="10"/>
      <c r="GW17" s="10"/>
      <c r="GX17" s="10"/>
      <c r="GY17" s="10"/>
      <c r="GZ17" s="10"/>
      <c r="HA17" s="10"/>
      <c r="HB17" s="10"/>
      <c r="HC17" s="10"/>
      <c r="HD17" s="10"/>
      <c r="HE17" s="10"/>
      <c r="HF17" s="10"/>
      <c r="HG17" s="10"/>
      <c r="HH17" s="10"/>
      <c r="HI17" s="10"/>
      <c r="HJ17" s="10"/>
      <c r="HK17" s="10"/>
      <c r="HL17" s="10"/>
      <c r="HM17" s="10"/>
      <c r="HN17" s="10"/>
      <c r="HO17" s="10"/>
      <c r="HP17" s="10"/>
      <c r="HQ17" s="10"/>
      <c r="HR17" s="10"/>
      <c r="HS17" s="10"/>
      <c r="HT17" s="10"/>
      <c r="HU17" s="10"/>
      <c r="HV17" s="10"/>
      <c r="HW17" s="10"/>
      <c r="HX17" s="10"/>
      <c r="HY17" s="10"/>
      <c r="HZ17" s="10"/>
      <c r="IA17" s="10"/>
      <c r="IB17" s="10"/>
      <c r="IC17" s="10"/>
      <c r="ID17" s="10"/>
      <c r="IE17" s="10"/>
      <c r="IF17" s="10"/>
      <c r="IG17" s="10"/>
      <c r="IH17" s="10"/>
      <c r="II17" s="10"/>
      <c r="IJ17" s="10"/>
      <c r="IK17" s="10"/>
      <c r="IL17" s="10"/>
      <c r="IM17" s="10"/>
      <c r="IN17" s="10"/>
      <c r="IO17" s="10"/>
      <c r="IP17" s="10"/>
      <c r="IQ17" s="10"/>
      <c r="IR17" s="10"/>
      <c r="IS17" s="10"/>
      <c r="IT17" s="10"/>
      <c r="IU17" s="10"/>
      <c r="IV17" s="10"/>
      <c r="IW17" s="10"/>
      <c r="IX17" s="10"/>
      <c r="IY17" s="10"/>
    </row>
    <row r="18" spans="2:259" s="2" customFormat="1" x14ac:dyDescent="0.2">
      <c r="B18" s="895"/>
      <c r="C18" s="389"/>
      <c r="D18" s="390"/>
      <c r="E18" s="390"/>
      <c r="F18" s="391"/>
      <c r="G18" s="596">
        <v>0</v>
      </c>
      <c r="H18" s="600">
        <f t="shared" si="0"/>
        <v>0</v>
      </c>
      <c r="I18" s="144">
        <v>0</v>
      </c>
      <c r="J18" s="144">
        <v>0</v>
      </c>
      <c r="K18" s="600">
        <f t="shared" si="1"/>
        <v>0</v>
      </c>
      <c r="L18" s="897"/>
      <c r="M18" s="29"/>
      <c r="N18" s="33"/>
      <c r="O18" s="33"/>
      <c r="P18" s="20"/>
      <c r="Q18" s="20"/>
      <c r="R18" s="20"/>
      <c r="S18" s="31"/>
      <c r="T18" s="30"/>
      <c r="U18" s="30"/>
      <c r="V18" s="30"/>
      <c r="W18" s="30"/>
      <c r="X18" s="32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10"/>
      <c r="BM18" s="10"/>
      <c r="BN18" s="10"/>
      <c r="BO18" s="10"/>
      <c r="BP18" s="10"/>
      <c r="BQ18" s="10"/>
      <c r="BR18" s="10"/>
      <c r="BS18" s="10"/>
      <c r="BT18" s="10"/>
      <c r="BU18" s="10"/>
      <c r="BV18" s="10"/>
      <c r="BW18" s="10"/>
      <c r="BX18" s="10"/>
      <c r="BY18" s="10"/>
      <c r="BZ18" s="10"/>
      <c r="CA18" s="10"/>
      <c r="CB18" s="10"/>
      <c r="CC18" s="10"/>
      <c r="CD18" s="10"/>
      <c r="CE18" s="10"/>
      <c r="CF18" s="10"/>
      <c r="CG18" s="10"/>
      <c r="CH18" s="10"/>
      <c r="CI18" s="10"/>
      <c r="CJ18" s="10"/>
      <c r="CK18" s="10"/>
      <c r="CL18" s="10"/>
      <c r="CM18" s="10"/>
      <c r="CN18" s="10"/>
      <c r="CO18" s="10"/>
      <c r="CP18" s="10"/>
      <c r="CQ18" s="10"/>
      <c r="CR18" s="10"/>
      <c r="CS18" s="10"/>
      <c r="CT18" s="10"/>
      <c r="CU18" s="10"/>
      <c r="CV18" s="10"/>
      <c r="CW18" s="10"/>
      <c r="CX18" s="10"/>
      <c r="CY18" s="10"/>
      <c r="CZ18" s="10"/>
      <c r="DA18" s="10"/>
      <c r="DB18" s="10"/>
      <c r="DC18" s="10"/>
      <c r="DD18" s="10"/>
      <c r="DE18" s="10"/>
      <c r="DF18" s="10"/>
      <c r="DG18" s="10"/>
      <c r="DH18" s="10"/>
      <c r="DI18" s="10"/>
      <c r="DJ18" s="10"/>
      <c r="DK18" s="10"/>
      <c r="DL18" s="10"/>
      <c r="DM18" s="10"/>
      <c r="DN18" s="10"/>
      <c r="DO18" s="10"/>
      <c r="DP18" s="10"/>
      <c r="DQ18" s="10"/>
      <c r="DR18" s="10"/>
      <c r="DS18" s="10"/>
      <c r="DT18" s="10"/>
      <c r="DU18" s="10"/>
      <c r="DV18" s="10"/>
      <c r="DW18" s="10"/>
      <c r="DX18" s="10"/>
      <c r="DY18" s="10"/>
      <c r="DZ18" s="10"/>
      <c r="EA18" s="10"/>
      <c r="EB18" s="10"/>
      <c r="EC18" s="10"/>
      <c r="ED18" s="10"/>
      <c r="EE18" s="10"/>
      <c r="EF18" s="10"/>
      <c r="EG18" s="10"/>
      <c r="EH18" s="10"/>
      <c r="EI18" s="10"/>
      <c r="EJ18" s="10"/>
      <c r="EK18" s="10"/>
      <c r="EL18" s="10"/>
      <c r="EM18" s="10"/>
      <c r="EN18" s="10"/>
      <c r="EO18" s="10"/>
      <c r="EP18" s="10"/>
      <c r="EQ18" s="10"/>
      <c r="ER18" s="10"/>
      <c r="ES18" s="10"/>
      <c r="ET18" s="10"/>
      <c r="EU18" s="10"/>
      <c r="EV18" s="10"/>
      <c r="EW18" s="10"/>
      <c r="EX18" s="10"/>
      <c r="EY18" s="10"/>
      <c r="EZ18" s="10"/>
      <c r="FA18" s="10"/>
      <c r="FB18" s="10"/>
      <c r="FC18" s="10"/>
      <c r="FD18" s="10"/>
      <c r="FE18" s="10"/>
      <c r="FF18" s="10"/>
      <c r="FG18" s="10"/>
      <c r="FH18" s="10"/>
      <c r="FI18" s="10"/>
      <c r="FJ18" s="10"/>
      <c r="FK18" s="10"/>
      <c r="FL18" s="10"/>
      <c r="FM18" s="10"/>
      <c r="FN18" s="10"/>
      <c r="FO18" s="10"/>
      <c r="FP18" s="10"/>
      <c r="FQ18" s="10"/>
      <c r="FR18" s="10"/>
      <c r="FS18" s="10"/>
      <c r="FT18" s="10"/>
      <c r="FU18" s="10"/>
      <c r="FV18" s="10"/>
      <c r="FW18" s="10"/>
      <c r="FX18" s="10"/>
      <c r="FY18" s="10"/>
      <c r="FZ18" s="10"/>
      <c r="GA18" s="10"/>
      <c r="GB18" s="10"/>
      <c r="GC18" s="10"/>
      <c r="GD18" s="10"/>
      <c r="GE18" s="10"/>
      <c r="GF18" s="10"/>
      <c r="GG18" s="10"/>
      <c r="GH18" s="10"/>
      <c r="GI18" s="10"/>
      <c r="GJ18" s="10"/>
      <c r="GK18" s="10"/>
      <c r="GL18" s="10"/>
      <c r="GM18" s="10"/>
      <c r="GN18" s="10"/>
      <c r="GO18" s="10"/>
      <c r="GP18" s="10"/>
      <c r="GQ18" s="10"/>
      <c r="GR18" s="10"/>
      <c r="GS18" s="10"/>
      <c r="GT18" s="10"/>
      <c r="GU18" s="10"/>
      <c r="GV18" s="10"/>
      <c r="GW18" s="10"/>
      <c r="GX18" s="10"/>
      <c r="GY18" s="10"/>
      <c r="GZ18" s="10"/>
      <c r="HA18" s="10"/>
      <c r="HB18" s="10"/>
      <c r="HC18" s="10"/>
      <c r="HD18" s="10"/>
      <c r="HE18" s="10"/>
      <c r="HF18" s="10"/>
      <c r="HG18" s="10"/>
      <c r="HH18" s="10"/>
      <c r="HI18" s="10"/>
      <c r="HJ18" s="10"/>
      <c r="HK18" s="10"/>
      <c r="HL18" s="10"/>
      <c r="HM18" s="10"/>
      <c r="HN18" s="10"/>
      <c r="HO18" s="10"/>
      <c r="HP18" s="10"/>
      <c r="HQ18" s="10"/>
      <c r="HR18" s="10"/>
      <c r="HS18" s="10"/>
      <c r="HT18" s="10"/>
      <c r="HU18" s="10"/>
      <c r="HV18" s="10"/>
      <c r="HW18" s="10"/>
      <c r="HX18" s="10"/>
      <c r="HY18" s="10"/>
      <c r="HZ18" s="10"/>
      <c r="IA18" s="10"/>
      <c r="IB18" s="10"/>
      <c r="IC18" s="10"/>
      <c r="ID18" s="10"/>
      <c r="IE18" s="10"/>
      <c r="IF18" s="10"/>
      <c r="IG18" s="10"/>
      <c r="IH18" s="10"/>
      <c r="II18" s="10"/>
      <c r="IJ18" s="10"/>
      <c r="IK18" s="10"/>
      <c r="IL18" s="10"/>
      <c r="IM18" s="10"/>
      <c r="IN18" s="10"/>
      <c r="IO18" s="10"/>
      <c r="IP18" s="10"/>
      <c r="IQ18" s="10"/>
      <c r="IR18" s="10"/>
      <c r="IS18" s="10"/>
      <c r="IT18" s="10"/>
      <c r="IU18" s="10"/>
      <c r="IV18" s="10"/>
      <c r="IW18" s="10"/>
      <c r="IX18" s="10"/>
      <c r="IY18" s="10"/>
    </row>
    <row r="19" spans="2:259" s="2" customFormat="1" x14ac:dyDescent="0.2">
      <c r="B19" s="895"/>
      <c r="C19" s="389"/>
      <c r="D19" s="390"/>
      <c r="E19" s="390"/>
      <c r="F19" s="391"/>
      <c r="G19" s="596">
        <v>0</v>
      </c>
      <c r="H19" s="600">
        <f t="shared" si="0"/>
        <v>0</v>
      </c>
      <c r="I19" s="144">
        <v>0</v>
      </c>
      <c r="J19" s="144">
        <v>0</v>
      </c>
      <c r="K19" s="600">
        <f t="shared" si="1"/>
        <v>0</v>
      </c>
      <c r="L19" s="897"/>
      <c r="M19" s="29"/>
      <c r="N19" s="33"/>
      <c r="O19" s="33"/>
      <c r="P19" s="20"/>
      <c r="Q19" s="20"/>
      <c r="R19" s="20"/>
      <c r="S19" s="31"/>
      <c r="T19" s="30"/>
      <c r="U19" s="30"/>
      <c r="V19" s="30"/>
      <c r="W19" s="30"/>
      <c r="X19" s="32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/>
      <c r="BM19" s="10"/>
      <c r="BN19" s="10"/>
      <c r="BO19" s="10"/>
      <c r="BP19" s="10"/>
      <c r="BQ19" s="10"/>
      <c r="BR19" s="10"/>
      <c r="BS19" s="10"/>
      <c r="BT19" s="10"/>
      <c r="BU19" s="10"/>
      <c r="BV19" s="10"/>
      <c r="BW19" s="10"/>
      <c r="BX19" s="10"/>
      <c r="BY19" s="10"/>
      <c r="BZ19" s="10"/>
      <c r="CA19" s="10"/>
      <c r="CB19" s="10"/>
      <c r="CC19" s="10"/>
      <c r="CD19" s="10"/>
      <c r="CE19" s="10"/>
      <c r="CF19" s="10"/>
      <c r="CG19" s="10"/>
      <c r="CH19" s="10"/>
      <c r="CI19" s="10"/>
      <c r="CJ19" s="10"/>
      <c r="CK19" s="10"/>
      <c r="CL19" s="10"/>
      <c r="CM19" s="10"/>
      <c r="CN19" s="10"/>
      <c r="CO19" s="10"/>
      <c r="CP19" s="10"/>
      <c r="CQ19" s="10"/>
      <c r="CR19" s="10"/>
      <c r="CS19" s="10"/>
      <c r="CT19" s="10"/>
      <c r="CU19" s="10"/>
      <c r="CV19" s="10"/>
      <c r="CW19" s="10"/>
      <c r="CX19" s="10"/>
      <c r="CY19" s="10"/>
      <c r="CZ19" s="10"/>
      <c r="DA19" s="10"/>
      <c r="DB19" s="10"/>
      <c r="DC19" s="10"/>
      <c r="DD19" s="10"/>
      <c r="DE19" s="10"/>
      <c r="DF19" s="10"/>
      <c r="DG19" s="10"/>
      <c r="DH19" s="10"/>
      <c r="DI19" s="10"/>
      <c r="DJ19" s="10"/>
      <c r="DK19" s="10"/>
      <c r="DL19" s="10"/>
      <c r="DM19" s="10"/>
      <c r="DN19" s="10"/>
      <c r="DO19" s="10"/>
      <c r="DP19" s="10"/>
      <c r="DQ19" s="10"/>
      <c r="DR19" s="10"/>
      <c r="DS19" s="10"/>
      <c r="DT19" s="10"/>
      <c r="DU19" s="10"/>
      <c r="DV19" s="10"/>
      <c r="DW19" s="10"/>
      <c r="DX19" s="10"/>
      <c r="DY19" s="10"/>
      <c r="DZ19" s="10"/>
      <c r="EA19" s="10"/>
      <c r="EB19" s="10"/>
      <c r="EC19" s="10"/>
      <c r="ED19" s="10"/>
      <c r="EE19" s="10"/>
      <c r="EF19" s="10"/>
      <c r="EG19" s="10"/>
      <c r="EH19" s="10"/>
      <c r="EI19" s="10"/>
      <c r="EJ19" s="10"/>
      <c r="EK19" s="10"/>
      <c r="EL19" s="10"/>
      <c r="EM19" s="10"/>
      <c r="EN19" s="10"/>
      <c r="EO19" s="10"/>
      <c r="EP19" s="10"/>
      <c r="EQ19" s="10"/>
      <c r="ER19" s="10"/>
      <c r="ES19" s="10"/>
      <c r="ET19" s="10"/>
      <c r="EU19" s="10"/>
      <c r="EV19" s="10"/>
      <c r="EW19" s="10"/>
      <c r="EX19" s="10"/>
      <c r="EY19" s="10"/>
      <c r="EZ19" s="10"/>
      <c r="FA19" s="10"/>
      <c r="FB19" s="10"/>
      <c r="FC19" s="10"/>
      <c r="FD19" s="10"/>
      <c r="FE19" s="10"/>
      <c r="FF19" s="10"/>
      <c r="FG19" s="10"/>
      <c r="FH19" s="10"/>
      <c r="FI19" s="10"/>
      <c r="FJ19" s="10"/>
      <c r="FK19" s="10"/>
      <c r="FL19" s="10"/>
      <c r="FM19" s="10"/>
      <c r="FN19" s="10"/>
      <c r="FO19" s="10"/>
      <c r="FP19" s="10"/>
      <c r="FQ19" s="10"/>
      <c r="FR19" s="10"/>
      <c r="FS19" s="10"/>
      <c r="FT19" s="10"/>
      <c r="FU19" s="10"/>
      <c r="FV19" s="10"/>
      <c r="FW19" s="10"/>
      <c r="FX19" s="10"/>
      <c r="FY19" s="10"/>
      <c r="FZ19" s="10"/>
      <c r="GA19" s="10"/>
      <c r="GB19" s="10"/>
      <c r="GC19" s="10"/>
      <c r="GD19" s="10"/>
      <c r="GE19" s="10"/>
      <c r="GF19" s="10"/>
      <c r="GG19" s="10"/>
      <c r="GH19" s="10"/>
      <c r="GI19" s="10"/>
      <c r="GJ19" s="10"/>
      <c r="GK19" s="10"/>
      <c r="GL19" s="10"/>
      <c r="GM19" s="10"/>
      <c r="GN19" s="10"/>
      <c r="GO19" s="10"/>
      <c r="GP19" s="10"/>
      <c r="GQ19" s="10"/>
      <c r="GR19" s="10"/>
      <c r="GS19" s="10"/>
      <c r="GT19" s="10"/>
      <c r="GU19" s="10"/>
      <c r="GV19" s="10"/>
      <c r="GW19" s="10"/>
      <c r="GX19" s="10"/>
      <c r="GY19" s="10"/>
      <c r="GZ19" s="10"/>
      <c r="HA19" s="10"/>
      <c r="HB19" s="10"/>
      <c r="HC19" s="10"/>
      <c r="HD19" s="10"/>
      <c r="HE19" s="10"/>
      <c r="HF19" s="10"/>
      <c r="HG19" s="10"/>
      <c r="HH19" s="10"/>
      <c r="HI19" s="10"/>
      <c r="HJ19" s="10"/>
      <c r="HK19" s="10"/>
      <c r="HL19" s="10"/>
      <c r="HM19" s="10"/>
      <c r="HN19" s="10"/>
      <c r="HO19" s="10"/>
      <c r="HP19" s="10"/>
      <c r="HQ19" s="10"/>
      <c r="HR19" s="10"/>
      <c r="HS19" s="10"/>
      <c r="HT19" s="10"/>
      <c r="HU19" s="10"/>
      <c r="HV19" s="10"/>
      <c r="HW19" s="10"/>
      <c r="HX19" s="10"/>
      <c r="HY19" s="10"/>
      <c r="HZ19" s="10"/>
      <c r="IA19" s="10"/>
      <c r="IB19" s="10"/>
      <c r="IC19" s="10"/>
      <c r="ID19" s="10"/>
      <c r="IE19" s="10"/>
      <c r="IF19" s="10"/>
      <c r="IG19" s="10"/>
      <c r="IH19" s="10"/>
      <c r="II19" s="10"/>
      <c r="IJ19" s="10"/>
      <c r="IK19" s="10"/>
      <c r="IL19" s="10"/>
      <c r="IM19" s="10"/>
      <c r="IN19" s="10"/>
      <c r="IO19" s="10"/>
      <c r="IP19" s="10"/>
      <c r="IQ19" s="10"/>
      <c r="IR19" s="10"/>
      <c r="IS19" s="10"/>
      <c r="IT19" s="10"/>
      <c r="IU19" s="10"/>
      <c r="IV19" s="10"/>
      <c r="IW19" s="10"/>
      <c r="IX19" s="10"/>
      <c r="IY19" s="10"/>
    </row>
    <row r="20" spans="2:259" s="2" customFormat="1" x14ac:dyDescent="0.2">
      <c r="B20" s="895"/>
      <c r="C20" s="389"/>
      <c r="D20" s="390"/>
      <c r="E20" s="390"/>
      <c r="F20" s="391"/>
      <c r="G20" s="596">
        <v>0</v>
      </c>
      <c r="H20" s="600">
        <f t="shared" si="0"/>
        <v>0</v>
      </c>
      <c r="I20" s="144">
        <v>0</v>
      </c>
      <c r="J20" s="144">
        <v>0</v>
      </c>
      <c r="K20" s="600">
        <f t="shared" si="1"/>
        <v>0</v>
      </c>
      <c r="L20" s="897"/>
      <c r="M20" s="29"/>
      <c r="N20" s="33"/>
      <c r="O20" s="33"/>
      <c r="P20" s="20"/>
      <c r="Q20" s="20"/>
      <c r="R20" s="20"/>
      <c r="S20" s="31"/>
      <c r="T20" s="30"/>
      <c r="U20" s="30"/>
      <c r="V20" s="30"/>
      <c r="W20" s="30"/>
      <c r="X20" s="32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/>
      <c r="BL20" s="10"/>
      <c r="BM20" s="10"/>
      <c r="BN20" s="10"/>
      <c r="BO20" s="10"/>
      <c r="BP20" s="10"/>
      <c r="BQ20" s="10"/>
      <c r="BR20" s="10"/>
      <c r="BS20" s="10"/>
      <c r="BT20" s="10"/>
      <c r="BU20" s="10"/>
      <c r="BV20" s="10"/>
      <c r="BW20" s="10"/>
      <c r="BX20" s="10"/>
      <c r="BY20" s="10"/>
      <c r="BZ20" s="10"/>
      <c r="CA20" s="10"/>
      <c r="CB20" s="10"/>
      <c r="CC20" s="10"/>
      <c r="CD20" s="10"/>
      <c r="CE20" s="10"/>
      <c r="CF20" s="10"/>
      <c r="CG20" s="10"/>
      <c r="CH20" s="10"/>
      <c r="CI20" s="10"/>
      <c r="CJ20" s="10"/>
      <c r="CK20" s="10"/>
      <c r="CL20" s="10"/>
      <c r="CM20" s="10"/>
      <c r="CN20" s="10"/>
      <c r="CO20" s="10"/>
      <c r="CP20" s="10"/>
      <c r="CQ20" s="10"/>
      <c r="CR20" s="10"/>
      <c r="CS20" s="10"/>
      <c r="CT20" s="10"/>
      <c r="CU20" s="10"/>
      <c r="CV20" s="10"/>
      <c r="CW20" s="10"/>
      <c r="CX20" s="10"/>
      <c r="CY20" s="10"/>
      <c r="CZ20" s="10"/>
      <c r="DA20" s="10"/>
      <c r="DB20" s="10"/>
      <c r="DC20" s="10"/>
      <c r="DD20" s="10"/>
      <c r="DE20" s="10"/>
      <c r="DF20" s="10"/>
      <c r="DG20" s="10"/>
      <c r="DH20" s="10"/>
      <c r="DI20" s="10"/>
      <c r="DJ20" s="10"/>
      <c r="DK20" s="10"/>
      <c r="DL20" s="10"/>
      <c r="DM20" s="10"/>
      <c r="DN20" s="10"/>
      <c r="DO20" s="10"/>
      <c r="DP20" s="10"/>
      <c r="DQ20" s="10"/>
      <c r="DR20" s="10"/>
      <c r="DS20" s="10"/>
      <c r="DT20" s="10"/>
      <c r="DU20" s="10"/>
      <c r="DV20" s="10"/>
      <c r="DW20" s="10"/>
      <c r="DX20" s="10"/>
      <c r="DY20" s="10"/>
      <c r="DZ20" s="10"/>
      <c r="EA20" s="10"/>
      <c r="EB20" s="10"/>
      <c r="EC20" s="10"/>
      <c r="ED20" s="10"/>
      <c r="EE20" s="10"/>
      <c r="EF20" s="10"/>
      <c r="EG20" s="10"/>
      <c r="EH20" s="10"/>
      <c r="EI20" s="10"/>
      <c r="EJ20" s="10"/>
      <c r="EK20" s="10"/>
      <c r="EL20" s="10"/>
      <c r="EM20" s="10"/>
      <c r="EN20" s="10"/>
      <c r="EO20" s="10"/>
      <c r="EP20" s="10"/>
      <c r="EQ20" s="10"/>
      <c r="ER20" s="10"/>
      <c r="ES20" s="10"/>
      <c r="ET20" s="10"/>
      <c r="EU20" s="10"/>
      <c r="EV20" s="10"/>
      <c r="EW20" s="10"/>
      <c r="EX20" s="10"/>
      <c r="EY20" s="10"/>
      <c r="EZ20" s="10"/>
      <c r="FA20" s="10"/>
      <c r="FB20" s="10"/>
      <c r="FC20" s="10"/>
      <c r="FD20" s="10"/>
      <c r="FE20" s="10"/>
      <c r="FF20" s="10"/>
      <c r="FG20" s="10"/>
      <c r="FH20" s="10"/>
      <c r="FI20" s="10"/>
      <c r="FJ20" s="10"/>
      <c r="FK20" s="10"/>
      <c r="FL20" s="10"/>
      <c r="FM20" s="10"/>
      <c r="FN20" s="10"/>
      <c r="FO20" s="10"/>
      <c r="FP20" s="10"/>
      <c r="FQ20" s="10"/>
      <c r="FR20" s="10"/>
      <c r="FS20" s="10"/>
      <c r="FT20" s="10"/>
      <c r="FU20" s="10"/>
      <c r="FV20" s="10"/>
      <c r="FW20" s="10"/>
      <c r="FX20" s="10"/>
      <c r="FY20" s="10"/>
      <c r="FZ20" s="10"/>
      <c r="GA20" s="10"/>
      <c r="GB20" s="10"/>
      <c r="GC20" s="10"/>
      <c r="GD20" s="10"/>
      <c r="GE20" s="10"/>
      <c r="GF20" s="10"/>
      <c r="GG20" s="10"/>
      <c r="GH20" s="10"/>
      <c r="GI20" s="10"/>
      <c r="GJ20" s="10"/>
      <c r="GK20" s="10"/>
      <c r="GL20" s="10"/>
      <c r="GM20" s="10"/>
      <c r="GN20" s="10"/>
      <c r="GO20" s="10"/>
      <c r="GP20" s="10"/>
      <c r="GQ20" s="10"/>
      <c r="GR20" s="10"/>
      <c r="GS20" s="10"/>
      <c r="GT20" s="10"/>
      <c r="GU20" s="10"/>
      <c r="GV20" s="10"/>
      <c r="GW20" s="10"/>
      <c r="GX20" s="10"/>
      <c r="GY20" s="10"/>
      <c r="GZ20" s="10"/>
      <c r="HA20" s="10"/>
      <c r="HB20" s="10"/>
      <c r="HC20" s="10"/>
      <c r="HD20" s="10"/>
      <c r="HE20" s="10"/>
      <c r="HF20" s="10"/>
      <c r="HG20" s="10"/>
      <c r="HH20" s="10"/>
      <c r="HI20" s="10"/>
      <c r="HJ20" s="10"/>
      <c r="HK20" s="10"/>
      <c r="HL20" s="10"/>
      <c r="HM20" s="10"/>
      <c r="HN20" s="10"/>
      <c r="HO20" s="10"/>
      <c r="HP20" s="10"/>
      <c r="HQ20" s="10"/>
      <c r="HR20" s="10"/>
      <c r="HS20" s="10"/>
      <c r="HT20" s="10"/>
      <c r="HU20" s="10"/>
      <c r="HV20" s="10"/>
      <c r="HW20" s="10"/>
      <c r="HX20" s="10"/>
      <c r="HY20" s="10"/>
      <c r="HZ20" s="10"/>
      <c r="IA20" s="10"/>
      <c r="IB20" s="10"/>
      <c r="IC20" s="10"/>
      <c r="ID20" s="10"/>
      <c r="IE20" s="10"/>
      <c r="IF20" s="10"/>
      <c r="IG20" s="10"/>
      <c r="IH20" s="10"/>
      <c r="II20" s="10"/>
      <c r="IJ20" s="10"/>
      <c r="IK20" s="10"/>
      <c r="IL20" s="10"/>
      <c r="IM20" s="10"/>
      <c r="IN20" s="10"/>
      <c r="IO20" s="10"/>
      <c r="IP20" s="10"/>
      <c r="IQ20" s="10"/>
      <c r="IR20" s="10"/>
      <c r="IS20" s="10"/>
      <c r="IT20" s="10"/>
      <c r="IU20" s="10"/>
      <c r="IV20" s="10"/>
      <c r="IW20" s="10"/>
      <c r="IX20" s="10"/>
      <c r="IY20" s="10"/>
    </row>
    <row r="21" spans="2:259" s="2" customFormat="1" x14ac:dyDescent="0.2">
      <c r="B21" s="895"/>
      <c r="C21" s="389"/>
      <c r="D21" s="390"/>
      <c r="E21" s="390"/>
      <c r="F21" s="391"/>
      <c r="G21" s="596">
        <v>0</v>
      </c>
      <c r="H21" s="600">
        <f t="shared" si="0"/>
        <v>0</v>
      </c>
      <c r="I21" s="144">
        <v>0</v>
      </c>
      <c r="J21" s="144">
        <v>0</v>
      </c>
      <c r="K21" s="600">
        <f t="shared" si="1"/>
        <v>0</v>
      </c>
      <c r="L21" s="897"/>
      <c r="M21" s="29"/>
      <c r="N21" s="33"/>
      <c r="O21" s="33"/>
      <c r="P21" s="20"/>
      <c r="Q21" s="20"/>
      <c r="R21" s="20"/>
      <c r="S21" s="31"/>
      <c r="T21" s="30"/>
      <c r="U21" s="30"/>
      <c r="V21" s="30"/>
      <c r="W21" s="30"/>
      <c r="X21" s="32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/>
      <c r="BJ21" s="10"/>
      <c r="BK21" s="10"/>
      <c r="BL21" s="10"/>
      <c r="BM21" s="10"/>
      <c r="BN21" s="10"/>
      <c r="BO21" s="10"/>
      <c r="BP21" s="10"/>
      <c r="BQ21" s="10"/>
      <c r="BR21" s="10"/>
      <c r="BS21" s="10"/>
      <c r="BT21" s="10"/>
      <c r="BU21" s="10"/>
      <c r="BV21" s="10"/>
      <c r="BW21" s="10"/>
      <c r="BX21" s="10"/>
      <c r="BY21" s="10"/>
      <c r="BZ21" s="10"/>
      <c r="CA21" s="10"/>
      <c r="CB21" s="10"/>
      <c r="CC21" s="10"/>
      <c r="CD21" s="10"/>
      <c r="CE21" s="10"/>
      <c r="CF21" s="10"/>
      <c r="CG21" s="10"/>
      <c r="CH21" s="10"/>
      <c r="CI21" s="10"/>
      <c r="CJ21" s="10"/>
      <c r="CK21" s="10"/>
      <c r="CL21" s="10"/>
      <c r="CM21" s="10"/>
      <c r="CN21" s="10"/>
      <c r="CO21" s="10"/>
      <c r="CP21" s="10"/>
      <c r="CQ21" s="10"/>
      <c r="CR21" s="10"/>
      <c r="CS21" s="10"/>
      <c r="CT21" s="10"/>
      <c r="CU21" s="10"/>
      <c r="CV21" s="10"/>
      <c r="CW21" s="10"/>
      <c r="CX21" s="10"/>
      <c r="CY21" s="10"/>
      <c r="CZ21" s="10"/>
      <c r="DA21" s="10"/>
      <c r="DB21" s="10"/>
      <c r="DC21" s="10"/>
      <c r="DD21" s="10"/>
      <c r="DE21" s="10"/>
      <c r="DF21" s="10"/>
      <c r="DG21" s="10"/>
      <c r="DH21" s="10"/>
      <c r="DI21" s="10"/>
      <c r="DJ21" s="10"/>
      <c r="DK21" s="10"/>
      <c r="DL21" s="10"/>
      <c r="DM21" s="10"/>
      <c r="DN21" s="10"/>
      <c r="DO21" s="10"/>
      <c r="DP21" s="10"/>
      <c r="DQ21" s="10"/>
      <c r="DR21" s="10"/>
      <c r="DS21" s="10"/>
      <c r="DT21" s="10"/>
      <c r="DU21" s="10"/>
      <c r="DV21" s="10"/>
      <c r="DW21" s="10"/>
      <c r="DX21" s="10"/>
      <c r="DY21" s="10"/>
      <c r="DZ21" s="10"/>
      <c r="EA21" s="10"/>
      <c r="EB21" s="10"/>
      <c r="EC21" s="10"/>
      <c r="ED21" s="10"/>
      <c r="EE21" s="10"/>
      <c r="EF21" s="10"/>
      <c r="EG21" s="10"/>
      <c r="EH21" s="10"/>
      <c r="EI21" s="10"/>
      <c r="EJ21" s="10"/>
      <c r="EK21" s="10"/>
      <c r="EL21" s="10"/>
      <c r="EM21" s="10"/>
      <c r="EN21" s="10"/>
      <c r="EO21" s="10"/>
      <c r="EP21" s="10"/>
      <c r="EQ21" s="10"/>
      <c r="ER21" s="10"/>
      <c r="ES21" s="10"/>
      <c r="ET21" s="10"/>
      <c r="EU21" s="10"/>
      <c r="EV21" s="10"/>
      <c r="EW21" s="10"/>
      <c r="EX21" s="10"/>
      <c r="EY21" s="10"/>
      <c r="EZ21" s="10"/>
      <c r="FA21" s="10"/>
      <c r="FB21" s="10"/>
      <c r="FC21" s="10"/>
      <c r="FD21" s="10"/>
      <c r="FE21" s="10"/>
      <c r="FF21" s="10"/>
      <c r="FG21" s="10"/>
      <c r="FH21" s="10"/>
      <c r="FI21" s="10"/>
      <c r="FJ21" s="10"/>
      <c r="FK21" s="10"/>
      <c r="FL21" s="10"/>
      <c r="FM21" s="10"/>
      <c r="FN21" s="10"/>
      <c r="FO21" s="10"/>
      <c r="FP21" s="10"/>
      <c r="FQ21" s="10"/>
      <c r="FR21" s="10"/>
      <c r="FS21" s="10"/>
      <c r="FT21" s="10"/>
      <c r="FU21" s="10"/>
      <c r="FV21" s="10"/>
      <c r="FW21" s="10"/>
      <c r="FX21" s="10"/>
      <c r="FY21" s="10"/>
      <c r="FZ21" s="10"/>
      <c r="GA21" s="10"/>
      <c r="GB21" s="10"/>
      <c r="GC21" s="10"/>
      <c r="GD21" s="10"/>
      <c r="GE21" s="10"/>
      <c r="GF21" s="10"/>
      <c r="GG21" s="10"/>
      <c r="GH21" s="10"/>
      <c r="GI21" s="10"/>
      <c r="GJ21" s="10"/>
      <c r="GK21" s="10"/>
      <c r="GL21" s="10"/>
      <c r="GM21" s="10"/>
      <c r="GN21" s="10"/>
      <c r="GO21" s="10"/>
      <c r="GP21" s="10"/>
      <c r="GQ21" s="10"/>
      <c r="GR21" s="10"/>
      <c r="GS21" s="10"/>
      <c r="GT21" s="10"/>
      <c r="GU21" s="10"/>
      <c r="GV21" s="10"/>
      <c r="GW21" s="10"/>
      <c r="GX21" s="10"/>
      <c r="GY21" s="10"/>
      <c r="GZ21" s="10"/>
      <c r="HA21" s="10"/>
      <c r="HB21" s="10"/>
      <c r="HC21" s="10"/>
      <c r="HD21" s="10"/>
      <c r="HE21" s="10"/>
      <c r="HF21" s="10"/>
      <c r="HG21" s="10"/>
      <c r="HH21" s="10"/>
      <c r="HI21" s="10"/>
      <c r="HJ21" s="10"/>
      <c r="HK21" s="10"/>
      <c r="HL21" s="10"/>
      <c r="HM21" s="10"/>
      <c r="HN21" s="10"/>
      <c r="HO21" s="10"/>
      <c r="HP21" s="10"/>
      <c r="HQ21" s="10"/>
      <c r="HR21" s="10"/>
      <c r="HS21" s="10"/>
      <c r="HT21" s="10"/>
      <c r="HU21" s="10"/>
      <c r="HV21" s="10"/>
      <c r="HW21" s="10"/>
      <c r="HX21" s="10"/>
      <c r="HY21" s="10"/>
      <c r="HZ21" s="10"/>
      <c r="IA21" s="10"/>
      <c r="IB21" s="10"/>
      <c r="IC21" s="10"/>
      <c r="ID21" s="10"/>
      <c r="IE21" s="10"/>
      <c r="IF21" s="10"/>
      <c r="IG21" s="10"/>
      <c r="IH21" s="10"/>
      <c r="II21" s="10"/>
      <c r="IJ21" s="10"/>
      <c r="IK21" s="10"/>
      <c r="IL21" s="10"/>
      <c r="IM21" s="10"/>
      <c r="IN21" s="10"/>
      <c r="IO21" s="10"/>
      <c r="IP21" s="10"/>
      <c r="IQ21" s="10"/>
      <c r="IR21" s="10"/>
      <c r="IS21" s="10"/>
      <c r="IT21" s="10"/>
      <c r="IU21" s="10"/>
      <c r="IV21" s="10"/>
      <c r="IW21" s="10"/>
      <c r="IX21" s="10"/>
      <c r="IY21" s="10"/>
    </row>
    <row r="22" spans="2:259" s="2" customFormat="1" ht="13.5" thickBot="1" x14ac:dyDescent="0.25">
      <c r="B22" s="895"/>
      <c r="C22" s="348"/>
      <c r="D22" s="392"/>
      <c r="E22" s="392"/>
      <c r="F22" s="321"/>
      <c r="G22" s="597">
        <v>0</v>
      </c>
      <c r="H22" s="601">
        <f t="shared" si="0"/>
        <v>0</v>
      </c>
      <c r="I22" s="320">
        <v>0</v>
      </c>
      <c r="J22" s="320">
        <v>0</v>
      </c>
      <c r="K22" s="601">
        <f t="shared" si="1"/>
        <v>0</v>
      </c>
      <c r="L22" s="898"/>
      <c r="M22" s="29"/>
      <c r="N22" s="33"/>
      <c r="O22" s="33"/>
      <c r="P22" s="20"/>
      <c r="Q22" s="20"/>
      <c r="R22" s="20"/>
      <c r="S22" s="31"/>
      <c r="T22" s="30"/>
      <c r="U22" s="30"/>
      <c r="V22" s="30"/>
      <c r="W22" s="30"/>
      <c r="X22" s="32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10"/>
      <c r="BE22" s="10"/>
      <c r="BF22" s="10"/>
      <c r="BG22" s="10"/>
      <c r="BH22" s="10"/>
      <c r="BI22" s="10"/>
      <c r="BJ22" s="10"/>
      <c r="BK22" s="10"/>
      <c r="BL22" s="10"/>
      <c r="BM22" s="10"/>
      <c r="BN22" s="10"/>
      <c r="BO22" s="10"/>
      <c r="BP22" s="10"/>
      <c r="BQ22" s="10"/>
      <c r="BR22" s="10"/>
      <c r="BS22" s="10"/>
      <c r="BT22" s="10"/>
      <c r="BU22" s="10"/>
      <c r="BV22" s="10"/>
      <c r="BW22" s="10"/>
      <c r="BX22" s="10"/>
      <c r="BY22" s="10"/>
      <c r="BZ22" s="10"/>
      <c r="CA22" s="10"/>
      <c r="CB22" s="10"/>
      <c r="CC22" s="10"/>
      <c r="CD22" s="10"/>
      <c r="CE22" s="10"/>
      <c r="CF22" s="10"/>
      <c r="CG22" s="10"/>
      <c r="CH22" s="10"/>
      <c r="CI22" s="10"/>
      <c r="CJ22" s="10"/>
      <c r="CK22" s="10"/>
      <c r="CL22" s="10"/>
      <c r="CM22" s="10"/>
      <c r="CN22" s="10"/>
      <c r="CO22" s="10"/>
      <c r="CP22" s="10"/>
      <c r="CQ22" s="10"/>
      <c r="CR22" s="10"/>
      <c r="CS22" s="10"/>
      <c r="CT22" s="10"/>
      <c r="CU22" s="10"/>
      <c r="CV22" s="10"/>
      <c r="CW22" s="10"/>
      <c r="CX22" s="10"/>
      <c r="CY22" s="10"/>
      <c r="CZ22" s="10"/>
      <c r="DA22" s="10"/>
      <c r="DB22" s="10"/>
      <c r="DC22" s="10"/>
      <c r="DD22" s="10"/>
      <c r="DE22" s="10"/>
      <c r="DF22" s="10"/>
      <c r="DG22" s="10"/>
      <c r="DH22" s="10"/>
      <c r="DI22" s="10"/>
      <c r="DJ22" s="10"/>
      <c r="DK22" s="10"/>
      <c r="DL22" s="10"/>
      <c r="DM22" s="10"/>
      <c r="DN22" s="10"/>
      <c r="DO22" s="10"/>
      <c r="DP22" s="10"/>
      <c r="DQ22" s="10"/>
      <c r="DR22" s="10"/>
      <c r="DS22" s="10"/>
      <c r="DT22" s="10"/>
      <c r="DU22" s="10"/>
      <c r="DV22" s="10"/>
      <c r="DW22" s="10"/>
      <c r="DX22" s="10"/>
      <c r="DY22" s="10"/>
      <c r="DZ22" s="10"/>
      <c r="EA22" s="10"/>
      <c r="EB22" s="10"/>
      <c r="EC22" s="10"/>
      <c r="ED22" s="10"/>
      <c r="EE22" s="10"/>
      <c r="EF22" s="10"/>
      <c r="EG22" s="10"/>
      <c r="EH22" s="10"/>
      <c r="EI22" s="10"/>
      <c r="EJ22" s="10"/>
      <c r="EK22" s="10"/>
      <c r="EL22" s="10"/>
      <c r="EM22" s="10"/>
      <c r="EN22" s="10"/>
      <c r="EO22" s="10"/>
      <c r="EP22" s="10"/>
      <c r="EQ22" s="10"/>
      <c r="ER22" s="10"/>
      <c r="ES22" s="10"/>
      <c r="ET22" s="10"/>
      <c r="EU22" s="10"/>
      <c r="EV22" s="10"/>
      <c r="EW22" s="10"/>
      <c r="EX22" s="10"/>
      <c r="EY22" s="10"/>
      <c r="EZ22" s="10"/>
      <c r="FA22" s="10"/>
      <c r="FB22" s="10"/>
      <c r="FC22" s="10"/>
      <c r="FD22" s="10"/>
      <c r="FE22" s="10"/>
      <c r="FF22" s="10"/>
      <c r="FG22" s="10"/>
      <c r="FH22" s="10"/>
      <c r="FI22" s="10"/>
      <c r="FJ22" s="10"/>
      <c r="FK22" s="10"/>
      <c r="FL22" s="10"/>
      <c r="FM22" s="10"/>
      <c r="FN22" s="10"/>
      <c r="FO22" s="10"/>
      <c r="FP22" s="10"/>
      <c r="FQ22" s="10"/>
      <c r="FR22" s="10"/>
      <c r="FS22" s="10"/>
      <c r="FT22" s="10"/>
      <c r="FU22" s="10"/>
      <c r="FV22" s="10"/>
      <c r="FW22" s="10"/>
      <c r="FX22" s="10"/>
      <c r="FY22" s="10"/>
      <c r="FZ22" s="10"/>
      <c r="GA22" s="10"/>
      <c r="GB22" s="10"/>
      <c r="GC22" s="10"/>
      <c r="GD22" s="10"/>
      <c r="GE22" s="10"/>
      <c r="GF22" s="10"/>
      <c r="GG22" s="10"/>
      <c r="GH22" s="10"/>
      <c r="GI22" s="10"/>
      <c r="GJ22" s="10"/>
      <c r="GK22" s="10"/>
      <c r="GL22" s="10"/>
      <c r="GM22" s="10"/>
      <c r="GN22" s="10"/>
      <c r="GO22" s="10"/>
      <c r="GP22" s="10"/>
      <c r="GQ22" s="10"/>
      <c r="GR22" s="10"/>
      <c r="GS22" s="10"/>
      <c r="GT22" s="10"/>
      <c r="GU22" s="10"/>
      <c r="GV22" s="10"/>
      <c r="GW22" s="10"/>
      <c r="GX22" s="10"/>
      <c r="GY22" s="10"/>
      <c r="GZ22" s="10"/>
      <c r="HA22" s="10"/>
      <c r="HB22" s="10"/>
      <c r="HC22" s="10"/>
      <c r="HD22" s="10"/>
      <c r="HE22" s="10"/>
      <c r="HF22" s="10"/>
      <c r="HG22" s="10"/>
      <c r="HH22" s="10"/>
      <c r="HI22" s="10"/>
      <c r="HJ22" s="10"/>
      <c r="HK22" s="10"/>
      <c r="HL22" s="10"/>
      <c r="HM22" s="10"/>
      <c r="HN22" s="10"/>
      <c r="HO22" s="10"/>
      <c r="HP22" s="10"/>
      <c r="HQ22" s="10"/>
      <c r="HR22" s="10"/>
      <c r="HS22" s="10"/>
      <c r="HT22" s="10"/>
      <c r="HU22" s="10"/>
      <c r="HV22" s="10"/>
      <c r="HW22" s="10"/>
      <c r="HX22" s="10"/>
      <c r="HY22" s="10"/>
      <c r="HZ22" s="10"/>
      <c r="IA22" s="10"/>
      <c r="IB22" s="10"/>
      <c r="IC22" s="10"/>
      <c r="ID22" s="10"/>
      <c r="IE22" s="10"/>
      <c r="IF22" s="10"/>
      <c r="IG22" s="10"/>
      <c r="IH22" s="10"/>
      <c r="II22" s="10"/>
      <c r="IJ22" s="10"/>
      <c r="IK22" s="10"/>
      <c r="IL22" s="10"/>
      <c r="IM22" s="10"/>
      <c r="IN22" s="10"/>
      <c r="IO22" s="10"/>
      <c r="IP22" s="10"/>
      <c r="IQ22" s="10"/>
      <c r="IR22" s="10"/>
      <c r="IS22" s="10"/>
      <c r="IT22" s="10"/>
      <c r="IU22" s="10"/>
      <c r="IV22" s="10"/>
      <c r="IW22" s="10"/>
      <c r="IX22" s="10"/>
      <c r="IY22" s="10"/>
    </row>
    <row r="23" spans="2:259" s="331" customFormat="1" ht="12.75" customHeight="1" x14ac:dyDescent="0.2">
      <c r="B23" s="906" t="str">
        <f>+'B) Reajuste Tarifas y Ocupación'!A15</f>
        <v>Sala Cuna Pequeños Héroes</v>
      </c>
      <c r="C23" s="393" t="s">
        <v>132</v>
      </c>
      <c r="D23" s="394" t="s">
        <v>132</v>
      </c>
      <c r="E23" s="394" t="s">
        <v>138</v>
      </c>
      <c r="F23" s="395" t="s">
        <v>279</v>
      </c>
      <c r="G23" s="595">
        <v>15000000</v>
      </c>
      <c r="H23" s="599">
        <f t="shared" si="0"/>
        <v>15660000</v>
      </c>
      <c r="I23" s="189">
        <v>300000</v>
      </c>
      <c r="J23" s="189">
        <v>400000</v>
      </c>
      <c r="K23" s="599">
        <f t="shared" si="1"/>
        <v>16360000</v>
      </c>
      <c r="L23" s="912">
        <f>SUM(K23:K30)</f>
        <v>16360000</v>
      </c>
      <c r="M23" s="335"/>
      <c r="N23" s="339"/>
      <c r="O23" s="339"/>
      <c r="P23" s="334"/>
      <c r="Q23" s="334"/>
      <c r="R23" s="334"/>
      <c r="S23" s="337"/>
      <c r="T23" s="336"/>
      <c r="U23" s="336"/>
      <c r="V23" s="336"/>
      <c r="W23" s="336"/>
      <c r="X23" s="338"/>
      <c r="Z23" s="332"/>
      <c r="AA23" s="332"/>
      <c r="AB23" s="332"/>
      <c r="AC23" s="332"/>
      <c r="AD23" s="332"/>
      <c r="AE23" s="332"/>
      <c r="AF23" s="332"/>
      <c r="AG23" s="332"/>
      <c r="AH23" s="332"/>
      <c r="AI23" s="332"/>
      <c r="AJ23" s="332"/>
      <c r="AK23" s="332"/>
      <c r="AL23" s="332"/>
      <c r="AM23" s="332"/>
      <c r="AN23" s="332"/>
      <c r="AO23" s="332"/>
      <c r="AP23" s="332"/>
      <c r="AQ23" s="332"/>
      <c r="AR23" s="332"/>
      <c r="AS23" s="332"/>
      <c r="AT23" s="332"/>
      <c r="AU23" s="332"/>
      <c r="AV23" s="332"/>
      <c r="AW23" s="332"/>
      <c r="AX23" s="332"/>
      <c r="AY23" s="332"/>
      <c r="AZ23" s="332"/>
      <c r="BA23" s="332"/>
      <c r="BB23" s="332"/>
      <c r="BC23" s="332"/>
      <c r="BD23" s="332"/>
      <c r="BE23" s="332"/>
      <c r="BF23" s="332"/>
      <c r="BG23" s="332"/>
      <c r="BH23" s="332"/>
      <c r="BI23" s="332"/>
      <c r="BJ23" s="332"/>
      <c r="BK23" s="332"/>
      <c r="BL23" s="332"/>
      <c r="BM23" s="332"/>
      <c r="BN23" s="332"/>
      <c r="BO23" s="332"/>
      <c r="BP23" s="332"/>
      <c r="BQ23" s="332"/>
      <c r="BR23" s="332"/>
      <c r="BS23" s="332"/>
      <c r="BT23" s="332"/>
      <c r="BU23" s="332"/>
      <c r="BV23" s="332"/>
      <c r="BW23" s="332"/>
      <c r="BX23" s="332"/>
      <c r="BY23" s="332"/>
      <c r="BZ23" s="332"/>
      <c r="CA23" s="332"/>
      <c r="CB23" s="332"/>
      <c r="CC23" s="332"/>
      <c r="CD23" s="332"/>
      <c r="CE23" s="332"/>
      <c r="CF23" s="332"/>
      <c r="CG23" s="332"/>
      <c r="CH23" s="332"/>
      <c r="CI23" s="332"/>
      <c r="CJ23" s="332"/>
      <c r="CK23" s="332"/>
      <c r="CL23" s="332"/>
      <c r="CM23" s="332"/>
      <c r="CN23" s="332"/>
      <c r="CO23" s="332"/>
      <c r="CP23" s="332"/>
      <c r="CQ23" s="332"/>
      <c r="CR23" s="332"/>
      <c r="CS23" s="332"/>
      <c r="CT23" s="332"/>
      <c r="CU23" s="332"/>
      <c r="CV23" s="332"/>
      <c r="CW23" s="332"/>
      <c r="CX23" s="332"/>
      <c r="CY23" s="332"/>
      <c r="CZ23" s="332"/>
      <c r="DA23" s="332"/>
      <c r="DB23" s="332"/>
      <c r="DC23" s="332"/>
      <c r="DD23" s="332"/>
      <c r="DE23" s="332"/>
      <c r="DF23" s="332"/>
      <c r="DG23" s="332"/>
      <c r="DH23" s="332"/>
      <c r="DI23" s="332"/>
      <c r="DJ23" s="332"/>
      <c r="DK23" s="332"/>
      <c r="DL23" s="332"/>
      <c r="DM23" s="332"/>
      <c r="DN23" s="332"/>
      <c r="DO23" s="332"/>
      <c r="DP23" s="332"/>
      <c r="DQ23" s="332"/>
      <c r="DR23" s="332"/>
      <c r="DS23" s="332"/>
      <c r="DT23" s="332"/>
      <c r="DU23" s="332"/>
      <c r="DV23" s="332"/>
      <c r="DW23" s="332"/>
      <c r="DX23" s="332"/>
      <c r="DY23" s="332"/>
      <c r="DZ23" s="332"/>
      <c r="EA23" s="332"/>
      <c r="EB23" s="332"/>
      <c r="EC23" s="332"/>
      <c r="ED23" s="332"/>
      <c r="EE23" s="332"/>
      <c r="EF23" s="332"/>
      <c r="EG23" s="332"/>
      <c r="EH23" s="332"/>
      <c r="EI23" s="332"/>
      <c r="EJ23" s="332"/>
      <c r="EK23" s="332"/>
      <c r="EL23" s="332"/>
      <c r="EM23" s="332"/>
      <c r="EN23" s="332"/>
      <c r="EO23" s="332"/>
      <c r="EP23" s="332"/>
      <c r="EQ23" s="332"/>
      <c r="ER23" s="332"/>
      <c r="ES23" s="332"/>
      <c r="ET23" s="332"/>
      <c r="EU23" s="332"/>
      <c r="EV23" s="332"/>
      <c r="EW23" s="332"/>
      <c r="EX23" s="332"/>
      <c r="EY23" s="332"/>
      <c r="EZ23" s="332"/>
      <c r="FA23" s="332"/>
      <c r="FB23" s="332"/>
      <c r="FC23" s="332"/>
      <c r="FD23" s="332"/>
      <c r="FE23" s="332"/>
      <c r="FF23" s="332"/>
      <c r="FG23" s="332"/>
      <c r="FH23" s="332"/>
      <c r="FI23" s="332"/>
      <c r="FJ23" s="332"/>
      <c r="FK23" s="332"/>
      <c r="FL23" s="332"/>
      <c r="FM23" s="332"/>
      <c r="FN23" s="332"/>
      <c r="FO23" s="332"/>
      <c r="FP23" s="332"/>
      <c r="FQ23" s="332"/>
      <c r="FR23" s="332"/>
      <c r="FS23" s="332"/>
      <c r="FT23" s="332"/>
      <c r="FU23" s="332"/>
      <c r="FV23" s="332"/>
      <c r="FW23" s="332"/>
      <c r="FX23" s="332"/>
      <c r="FY23" s="332"/>
      <c r="FZ23" s="332"/>
      <c r="GA23" s="332"/>
      <c r="GB23" s="332"/>
      <c r="GC23" s="332"/>
      <c r="GD23" s="332"/>
      <c r="GE23" s="332"/>
      <c r="GF23" s="332"/>
      <c r="GG23" s="332"/>
      <c r="GH23" s="332"/>
      <c r="GI23" s="332"/>
      <c r="GJ23" s="332"/>
      <c r="GK23" s="332"/>
      <c r="GL23" s="332"/>
      <c r="GM23" s="332"/>
      <c r="GN23" s="332"/>
      <c r="GO23" s="332"/>
      <c r="GP23" s="332"/>
      <c r="GQ23" s="332"/>
      <c r="GR23" s="332"/>
      <c r="GS23" s="332"/>
      <c r="GT23" s="332"/>
      <c r="GU23" s="332"/>
      <c r="GV23" s="332"/>
      <c r="GW23" s="332"/>
      <c r="GX23" s="332"/>
      <c r="GY23" s="332"/>
      <c r="GZ23" s="332"/>
      <c r="HA23" s="332"/>
      <c r="HB23" s="332"/>
      <c r="HC23" s="332"/>
      <c r="HD23" s="332"/>
      <c r="HE23" s="332"/>
      <c r="HF23" s="332"/>
      <c r="HG23" s="332"/>
      <c r="HH23" s="332"/>
      <c r="HI23" s="332"/>
      <c r="HJ23" s="332"/>
      <c r="HK23" s="332"/>
      <c r="HL23" s="332"/>
      <c r="HM23" s="332"/>
      <c r="HN23" s="332"/>
      <c r="HO23" s="332"/>
      <c r="HP23" s="332"/>
      <c r="HQ23" s="332"/>
      <c r="HR23" s="332"/>
      <c r="HS23" s="332"/>
      <c r="HT23" s="332"/>
      <c r="HU23" s="332"/>
      <c r="HV23" s="332"/>
      <c r="HW23" s="332"/>
      <c r="HX23" s="332"/>
      <c r="HY23" s="332"/>
      <c r="HZ23" s="332"/>
      <c r="IA23" s="332"/>
      <c r="IB23" s="332"/>
      <c r="IC23" s="332"/>
      <c r="ID23" s="332"/>
      <c r="IE23" s="332"/>
      <c r="IF23" s="332"/>
      <c r="IG23" s="332"/>
      <c r="IH23" s="332"/>
      <c r="II23" s="332"/>
      <c r="IJ23" s="332"/>
      <c r="IK23" s="332"/>
      <c r="IL23" s="332"/>
      <c r="IM23" s="332"/>
      <c r="IN23" s="332"/>
      <c r="IO23" s="332"/>
      <c r="IP23" s="332"/>
      <c r="IQ23" s="332"/>
      <c r="IR23" s="332"/>
      <c r="IS23" s="332"/>
      <c r="IT23" s="332"/>
      <c r="IU23" s="332"/>
      <c r="IV23" s="332"/>
      <c r="IW23" s="332"/>
      <c r="IX23" s="332"/>
      <c r="IY23" s="332"/>
    </row>
    <row r="24" spans="2:259" s="331" customFormat="1" ht="12.75" customHeight="1" x14ac:dyDescent="0.2">
      <c r="B24" s="907"/>
      <c r="C24" s="389" t="s">
        <v>132</v>
      </c>
      <c r="D24" s="390" t="s">
        <v>132</v>
      </c>
      <c r="E24" s="390" t="s">
        <v>139</v>
      </c>
      <c r="F24" s="391" t="s">
        <v>279</v>
      </c>
      <c r="G24" s="596">
        <v>0</v>
      </c>
      <c r="H24" s="600">
        <f t="shared" si="0"/>
        <v>0</v>
      </c>
      <c r="I24" s="340">
        <v>0</v>
      </c>
      <c r="J24" s="340">
        <v>0</v>
      </c>
      <c r="K24" s="600">
        <f t="shared" si="1"/>
        <v>0</v>
      </c>
      <c r="L24" s="898"/>
      <c r="M24" s="335"/>
      <c r="N24" s="339"/>
      <c r="O24" s="339"/>
      <c r="P24" s="334"/>
      <c r="Q24" s="334"/>
      <c r="R24" s="334"/>
      <c r="S24" s="337"/>
      <c r="T24" s="336"/>
      <c r="U24" s="336"/>
      <c r="V24" s="336"/>
      <c r="W24" s="336"/>
      <c r="X24" s="338"/>
      <c r="Z24" s="332"/>
      <c r="AA24" s="332"/>
      <c r="AB24" s="332"/>
      <c r="AC24" s="332"/>
      <c r="AD24" s="332"/>
      <c r="AE24" s="332"/>
      <c r="AF24" s="332"/>
      <c r="AG24" s="332"/>
      <c r="AH24" s="332"/>
      <c r="AI24" s="332"/>
      <c r="AJ24" s="332"/>
      <c r="AK24" s="332"/>
      <c r="AL24" s="332"/>
      <c r="AM24" s="332"/>
      <c r="AN24" s="332"/>
      <c r="AO24" s="332"/>
      <c r="AP24" s="332"/>
      <c r="AQ24" s="332"/>
      <c r="AR24" s="332"/>
      <c r="AS24" s="332"/>
      <c r="AT24" s="332"/>
      <c r="AU24" s="332"/>
      <c r="AV24" s="332"/>
      <c r="AW24" s="332"/>
      <c r="AX24" s="332"/>
      <c r="AY24" s="332"/>
      <c r="AZ24" s="332"/>
      <c r="BA24" s="332"/>
      <c r="BB24" s="332"/>
      <c r="BC24" s="332"/>
      <c r="BD24" s="332"/>
      <c r="BE24" s="332"/>
      <c r="BF24" s="332"/>
      <c r="BG24" s="332"/>
      <c r="BH24" s="332"/>
      <c r="BI24" s="332"/>
      <c r="BJ24" s="332"/>
      <c r="BK24" s="332"/>
      <c r="BL24" s="332"/>
      <c r="BM24" s="332"/>
      <c r="BN24" s="332"/>
      <c r="BO24" s="332"/>
      <c r="BP24" s="332"/>
      <c r="BQ24" s="332"/>
      <c r="BR24" s="332"/>
      <c r="BS24" s="332"/>
      <c r="BT24" s="332"/>
      <c r="BU24" s="332"/>
      <c r="BV24" s="332"/>
      <c r="BW24" s="332"/>
      <c r="BX24" s="332"/>
      <c r="BY24" s="332"/>
      <c r="BZ24" s="332"/>
      <c r="CA24" s="332"/>
      <c r="CB24" s="332"/>
      <c r="CC24" s="332"/>
      <c r="CD24" s="332"/>
      <c r="CE24" s="332"/>
      <c r="CF24" s="332"/>
      <c r="CG24" s="332"/>
      <c r="CH24" s="332"/>
      <c r="CI24" s="332"/>
      <c r="CJ24" s="332"/>
      <c r="CK24" s="332"/>
      <c r="CL24" s="332"/>
      <c r="CM24" s="332"/>
      <c r="CN24" s="332"/>
      <c r="CO24" s="332"/>
      <c r="CP24" s="332"/>
      <c r="CQ24" s="332"/>
      <c r="CR24" s="332"/>
      <c r="CS24" s="332"/>
      <c r="CT24" s="332"/>
      <c r="CU24" s="332"/>
      <c r="CV24" s="332"/>
      <c r="CW24" s="332"/>
      <c r="CX24" s="332"/>
      <c r="CY24" s="332"/>
      <c r="CZ24" s="332"/>
      <c r="DA24" s="332"/>
      <c r="DB24" s="332"/>
      <c r="DC24" s="332"/>
      <c r="DD24" s="332"/>
      <c r="DE24" s="332"/>
      <c r="DF24" s="332"/>
      <c r="DG24" s="332"/>
      <c r="DH24" s="332"/>
      <c r="DI24" s="332"/>
      <c r="DJ24" s="332"/>
      <c r="DK24" s="332"/>
      <c r="DL24" s="332"/>
      <c r="DM24" s="332"/>
      <c r="DN24" s="332"/>
      <c r="DO24" s="332"/>
      <c r="DP24" s="332"/>
      <c r="DQ24" s="332"/>
      <c r="DR24" s="332"/>
      <c r="DS24" s="332"/>
      <c r="DT24" s="332"/>
      <c r="DU24" s="332"/>
      <c r="DV24" s="332"/>
      <c r="DW24" s="332"/>
      <c r="DX24" s="332"/>
      <c r="DY24" s="332"/>
      <c r="DZ24" s="332"/>
      <c r="EA24" s="332"/>
      <c r="EB24" s="332"/>
      <c r="EC24" s="332"/>
      <c r="ED24" s="332"/>
      <c r="EE24" s="332"/>
      <c r="EF24" s="332"/>
      <c r="EG24" s="332"/>
      <c r="EH24" s="332"/>
      <c r="EI24" s="332"/>
      <c r="EJ24" s="332"/>
      <c r="EK24" s="332"/>
      <c r="EL24" s="332"/>
      <c r="EM24" s="332"/>
      <c r="EN24" s="332"/>
      <c r="EO24" s="332"/>
      <c r="EP24" s="332"/>
      <c r="EQ24" s="332"/>
      <c r="ER24" s="332"/>
      <c r="ES24" s="332"/>
      <c r="ET24" s="332"/>
      <c r="EU24" s="332"/>
      <c r="EV24" s="332"/>
      <c r="EW24" s="332"/>
      <c r="EX24" s="332"/>
      <c r="EY24" s="332"/>
      <c r="EZ24" s="332"/>
      <c r="FA24" s="332"/>
      <c r="FB24" s="332"/>
      <c r="FC24" s="332"/>
      <c r="FD24" s="332"/>
      <c r="FE24" s="332"/>
      <c r="FF24" s="332"/>
      <c r="FG24" s="332"/>
      <c r="FH24" s="332"/>
      <c r="FI24" s="332"/>
      <c r="FJ24" s="332"/>
      <c r="FK24" s="332"/>
      <c r="FL24" s="332"/>
      <c r="FM24" s="332"/>
      <c r="FN24" s="332"/>
      <c r="FO24" s="332"/>
      <c r="FP24" s="332"/>
      <c r="FQ24" s="332"/>
      <c r="FR24" s="332"/>
      <c r="FS24" s="332"/>
      <c r="FT24" s="332"/>
      <c r="FU24" s="332"/>
      <c r="FV24" s="332"/>
      <c r="FW24" s="332"/>
      <c r="FX24" s="332"/>
      <c r="FY24" s="332"/>
      <c r="FZ24" s="332"/>
      <c r="GA24" s="332"/>
      <c r="GB24" s="332"/>
      <c r="GC24" s="332"/>
      <c r="GD24" s="332"/>
      <c r="GE24" s="332"/>
      <c r="GF24" s="332"/>
      <c r="GG24" s="332"/>
      <c r="GH24" s="332"/>
      <c r="GI24" s="332"/>
      <c r="GJ24" s="332"/>
      <c r="GK24" s="332"/>
      <c r="GL24" s="332"/>
      <c r="GM24" s="332"/>
      <c r="GN24" s="332"/>
      <c r="GO24" s="332"/>
      <c r="GP24" s="332"/>
      <c r="GQ24" s="332"/>
      <c r="GR24" s="332"/>
      <c r="GS24" s="332"/>
      <c r="GT24" s="332"/>
      <c r="GU24" s="332"/>
      <c r="GV24" s="332"/>
      <c r="GW24" s="332"/>
      <c r="GX24" s="332"/>
      <c r="GY24" s="332"/>
      <c r="GZ24" s="332"/>
      <c r="HA24" s="332"/>
      <c r="HB24" s="332"/>
      <c r="HC24" s="332"/>
      <c r="HD24" s="332"/>
      <c r="HE24" s="332"/>
      <c r="HF24" s="332"/>
      <c r="HG24" s="332"/>
      <c r="HH24" s="332"/>
      <c r="HI24" s="332"/>
      <c r="HJ24" s="332"/>
      <c r="HK24" s="332"/>
      <c r="HL24" s="332"/>
      <c r="HM24" s="332"/>
      <c r="HN24" s="332"/>
      <c r="HO24" s="332"/>
      <c r="HP24" s="332"/>
      <c r="HQ24" s="332"/>
      <c r="HR24" s="332"/>
      <c r="HS24" s="332"/>
      <c r="HT24" s="332"/>
      <c r="HU24" s="332"/>
      <c r="HV24" s="332"/>
      <c r="HW24" s="332"/>
      <c r="HX24" s="332"/>
      <c r="HY24" s="332"/>
      <c r="HZ24" s="332"/>
      <c r="IA24" s="332"/>
      <c r="IB24" s="332"/>
      <c r="IC24" s="332"/>
      <c r="ID24" s="332"/>
      <c r="IE24" s="332"/>
      <c r="IF24" s="332"/>
      <c r="IG24" s="332"/>
      <c r="IH24" s="332"/>
      <c r="II24" s="332"/>
      <c r="IJ24" s="332"/>
      <c r="IK24" s="332"/>
      <c r="IL24" s="332"/>
      <c r="IM24" s="332"/>
      <c r="IN24" s="332"/>
      <c r="IO24" s="332"/>
      <c r="IP24" s="332"/>
      <c r="IQ24" s="332"/>
      <c r="IR24" s="332"/>
      <c r="IS24" s="332"/>
      <c r="IT24" s="332"/>
      <c r="IU24" s="332"/>
      <c r="IV24" s="332"/>
      <c r="IW24" s="332"/>
      <c r="IX24" s="332"/>
      <c r="IY24" s="332"/>
    </row>
    <row r="25" spans="2:259" s="331" customFormat="1" ht="12.75" customHeight="1" x14ac:dyDescent="0.2">
      <c r="B25" s="907"/>
      <c r="C25" s="389" t="s">
        <v>132</v>
      </c>
      <c r="D25" s="390" t="s">
        <v>132</v>
      </c>
      <c r="E25" s="390" t="s">
        <v>139</v>
      </c>
      <c r="F25" s="391" t="s">
        <v>279</v>
      </c>
      <c r="G25" s="596">
        <v>0</v>
      </c>
      <c r="H25" s="600">
        <f t="shared" si="0"/>
        <v>0</v>
      </c>
      <c r="I25" s="340">
        <v>0</v>
      </c>
      <c r="J25" s="340">
        <v>0</v>
      </c>
      <c r="K25" s="600">
        <f t="shared" si="1"/>
        <v>0</v>
      </c>
      <c r="L25" s="898"/>
      <c r="M25" s="335"/>
      <c r="N25" s="339"/>
      <c r="O25" s="339"/>
      <c r="P25" s="334"/>
      <c r="Q25" s="334"/>
      <c r="R25" s="334"/>
      <c r="S25" s="337"/>
      <c r="T25" s="336"/>
      <c r="U25" s="336"/>
      <c r="V25" s="336"/>
      <c r="W25" s="336"/>
      <c r="X25" s="338"/>
      <c r="Z25" s="332"/>
      <c r="AA25" s="332"/>
      <c r="AB25" s="332"/>
      <c r="AC25" s="332"/>
      <c r="AD25" s="332"/>
      <c r="AE25" s="332"/>
      <c r="AF25" s="332"/>
      <c r="AG25" s="332"/>
      <c r="AH25" s="332"/>
      <c r="AI25" s="332"/>
      <c r="AJ25" s="332"/>
      <c r="AK25" s="332"/>
      <c r="AL25" s="332"/>
      <c r="AM25" s="332"/>
      <c r="AN25" s="332"/>
      <c r="AO25" s="332"/>
      <c r="AP25" s="332"/>
      <c r="AQ25" s="332"/>
      <c r="AR25" s="332"/>
      <c r="AS25" s="332"/>
      <c r="AT25" s="332"/>
      <c r="AU25" s="332"/>
      <c r="AV25" s="332"/>
      <c r="AW25" s="332"/>
      <c r="AX25" s="332"/>
      <c r="AY25" s="332"/>
      <c r="AZ25" s="332"/>
      <c r="BA25" s="332"/>
      <c r="BB25" s="332"/>
      <c r="BC25" s="332"/>
      <c r="BD25" s="332"/>
      <c r="BE25" s="332"/>
      <c r="BF25" s="332"/>
      <c r="BG25" s="332"/>
      <c r="BH25" s="332"/>
      <c r="BI25" s="332"/>
      <c r="BJ25" s="332"/>
      <c r="BK25" s="332"/>
      <c r="BL25" s="332"/>
      <c r="BM25" s="332"/>
      <c r="BN25" s="332"/>
      <c r="BO25" s="332"/>
      <c r="BP25" s="332"/>
      <c r="BQ25" s="332"/>
      <c r="BR25" s="332"/>
      <c r="BS25" s="332"/>
      <c r="BT25" s="332"/>
      <c r="BU25" s="332"/>
      <c r="BV25" s="332"/>
      <c r="BW25" s="332"/>
      <c r="BX25" s="332"/>
      <c r="BY25" s="332"/>
      <c r="BZ25" s="332"/>
      <c r="CA25" s="332"/>
      <c r="CB25" s="332"/>
      <c r="CC25" s="332"/>
      <c r="CD25" s="332"/>
      <c r="CE25" s="332"/>
      <c r="CF25" s="332"/>
      <c r="CG25" s="332"/>
      <c r="CH25" s="332"/>
      <c r="CI25" s="332"/>
      <c r="CJ25" s="332"/>
      <c r="CK25" s="332"/>
      <c r="CL25" s="332"/>
      <c r="CM25" s="332"/>
      <c r="CN25" s="332"/>
      <c r="CO25" s="332"/>
      <c r="CP25" s="332"/>
      <c r="CQ25" s="332"/>
      <c r="CR25" s="332"/>
      <c r="CS25" s="332"/>
      <c r="CT25" s="332"/>
      <c r="CU25" s="332"/>
      <c r="CV25" s="332"/>
      <c r="CW25" s="332"/>
      <c r="CX25" s="332"/>
      <c r="CY25" s="332"/>
      <c r="CZ25" s="332"/>
      <c r="DA25" s="332"/>
      <c r="DB25" s="332"/>
      <c r="DC25" s="332"/>
      <c r="DD25" s="332"/>
      <c r="DE25" s="332"/>
      <c r="DF25" s="332"/>
      <c r="DG25" s="332"/>
      <c r="DH25" s="332"/>
      <c r="DI25" s="332"/>
      <c r="DJ25" s="332"/>
      <c r="DK25" s="332"/>
      <c r="DL25" s="332"/>
      <c r="DM25" s="332"/>
      <c r="DN25" s="332"/>
      <c r="DO25" s="332"/>
      <c r="DP25" s="332"/>
      <c r="DQ25" s="332"/>
      <c r="DR25" s="332"/>
      <c r="DS25" s="332"/>
      <c r="DT25" s="332"/>
      <c r="DU25" s="332"/>
      <c r="DV25" s="332"/>
      <c r="DW25" s="332"/>
      <c r="DX25" s="332"/>
      <c r="DY25" s="332"/>
      <c r="DZ25" s="332"/>
      <c r="EA25" s="332"/>
      <c r="EB25" s="332"/>
      <c r="EC25" s="332"/>
      <c r="ED25" s="332"/>
      <c r="EE25" s="332"/>
      <c r="EF25" s="332"/>
      <c r="EG25" s="332"/>
      <c r="EH25" s="332"/>
      <c r="EI25" s="332"/>
      <c r="EJ25" s="332"/>
      <c r="EK25" s="332"/>
      <c r="EL25" s="332"/>
      <c r="EM25" s="332"/>
      <c r="EN25" s="332"/>
      <c r="EO25" s="332"/>
      <c r="EP25" s="332"/>
      <c r="EQ25" s="332"/>
      <c r="ER25" s="332"/>
      <c r="ES25" s="332"/>
      <c r="ET25" s="332"/>
      <c r="EU25" s="332"/>
      <c r="EV25" s="332"/>
      <c r="EW25" s="332"/>
      <c r="EX25" s="332"/>
      <c r="EY25" s="332"/>
      <c r="EZ25" s="332"/>
      <c r="FA25" s="332"/>
      <c r="FB25" s="332"/>
      <c r="FC25" s="332"/>
      <c r="FD25" s="332"/>
      <c r="FE25" s="332"/>
      <c r="FF25" s="332"/>
      <c r="FG25" s="332"/>
      <c r="FH25" s="332"/>
      <c r="FI25" s="332"/>
      <c r="FJ25" s="332"/>
      <c r="FK25" s="332"/>
      <c r="FL25" s="332"/>
      <c r="FM25" s="332"/>
      <c r="FN25" s="332"/>
      <c r="FO25" s="332"/>
      <c r="FP25" s="332"/>
      <c r="FQ25" s="332"/>
      <c r="FR25" s="332"/>
      <c r="FS25" s="332"/>
      <c r="FT25" s="332"/>
      <c r="FU25" s="332"/>
      <c r="FV25" s="332"/>
      <c r="FW25" s="332"/>
      <c r="FX25" s="332"/>
      <c r="FY25" s="332"/>
      <c r="FZ25" s="332"/>
      <c r="GA25" s="332"/>
      <c r="GB25" s="332"/>
      <c r="GC25" s="332"/>
      <c r="GD25" s="332"/>
      <c r="GE25" s="332"/>
      <c r="GF25" s="332"/>
      <c r="GG25" s="332"/>
      <c r="GH25" s="332"/>
      <c r="GI25" s="332"/>
      <c r="GJ25" s="332"/>
      <c r="GK25" s="332"/>
      <c r="GL25" s="332"/>
      <c r="GM25" s="332"/>
      <c r="GN25" s="332"/>
      <c r="GO25" s="332"/>
      <c r="GP25" s="332"/>
      <c r="GQ25" s="332"/>
      <c r="GR25" s="332"/>
      <c r="GS25" s="332"/>
      <c r="GT25" s="332"/>
      <c r="GU25" s="332"/>
      <c r="GV25" s="332"/>
      <c r="GW25" s="332"/>
      <c r="GX25" s="332"/>
      <c r="GY25" s="332"/>
      <c r="GZ25" s="332"/>
      <c r="HA25" s="332"/>
      <c r="HB25" s="332"/>
      <c r="HC25" s="332"/>
      <c r="HD25" s="332"/>
      <c r="HE25" s="332"/>
      <c r="HF25" s="332"/>
      <c r="HG25" s="332"/>
      <c r="HH25" s="332"/>
      <c r="HI25" s="332"/>
      <c r="HJ25" s="332"/>
      <c r="HK25" s="332"/>
      <c r="HL25" s="332"/>
      <c r="HM25" s="332"/>
      <c r="HN25" s="332"/>
      <c r="HO25" s="332"/>
      <c r="HP25" s="332"/>
      <c r="HQ25" s="332"/>
      <c r="HR25" s="332"/>
      <c r="HS25" s="332"/>
      <c r="HT25" s="332"/>
      <c r="HU25" s="332"/>
      <c r="HV25" s="332"/>
      <c r="HW25" s="332"/>
      <c r="HX25" s="332"/>
      <c r="HY25" s="332"/>
      <c r="HZ25" s="332"/>
      <c r="IA25" s="332"/>
      <c r="IB25" s="332"/>
      <c r="IC25" s="332"/>
      <c r="ID25" s="332"/>
      <c r="IE25" s="332"/>
      <c r="IF25" s="332"/>
      <c r="IG25" s="332"/>
      <c r="IH25" s="332"/>
      <c r="II25" s="332"/>
      <c r="IJ25" s="332"/>
      <c r="IK25" s="332"/>
      <c r="IL25" s="332"/>
      <c r="IM25" s="332"/>
      <c r="IN25" s="332"/>
      <c r="IO25" s="332"/>
      <c r="IP25" s="332"/>
      <c r="IQ25" s="332"/>
      <c r="IR25" s="332"/>
      <c r="IS25" s="332"/>
      <c r="IT25" s="332"/>
      <c r="IU25" s="332"/>
      <c r="IV25" s="332"/>
      <c r="IW25" s="332"/>
      <c r="IX25" s="332"/>
      <c r="IY25" s="332"/>
    </row>
    <row r="26" spans="2:259" s="331" customFormat="1" ht="12.75" customHeight="1" x14ac:dyDescent="0.2">
      <c r="B26" s="907"/>
      <c r="C26" s="389" t="s">
        <v>132</v>
      </c>
      <c r="D26" s="390" t="s">
        <v>132</v>
      </c>
      <c r="E26" s="390" t="s">
        <v>140</v>
      </c>
      <c r="F26" s="391" t="s">
        <v>279</v>
      </c>
      <c r="G26" s="596">
        <v>0</v>
      </c>
      <c r="H26" s="600">
        <f t="shared" si="0"/>
        <v>0</v>
      </c>
      <c r="I26" s="340">
        <v>0</v>
      </c>
      <c r="J26" s="340">
        <v>0</v>
      </c>
      <c r="K26" s="600">
        <f t="shared" si="1"/>
        <v>0</v>
      </c>
      <c r="L26" s="898"/>
      <c r="M26" s="335"/>
      <c r="N26" s="339"/>
      <c r="O26" s="339"/>
      <c r="P26" s="334"/>
      <c r="Q26" s="334"/>
      <c r="R26" s="334"/>
      <c r="S26" s="337"/>
      <c r="T26" s="336"/>
      <c r="U26" s="336"/>
      <c r="V26" s="336"/>
      <c r="W26" s="336"/>
      <c r="X26" s="338"/>
      <c r="Z26" s="332"/>
      <c r="AA26" s="332"/>
      <c r="AB26" s="332"/>
      <c r="AC26" s="332"/>
      <c r="AD26" s="332"/>
      <c r="AE26" s="332"/>
      <c r="AF26" s="332"/>
      <c r="AG26" s="332"/>
      <c r="AH26" s="332"/>
      <c r="AI26" s="332"/>
      <c r="AJ26" s="332"/>
      <c r="AK26" s="332"/>
      <c r="AL26" s="332"/>
      <c r="AM26" s="332"/>
      <c r="AN26" s="332"/>
      <c r="AO26" s="332"/>
      <c r="AP26" s="332"/>
      <c r="AQ26" s="332"/>
      <c r="AR26" s="332"/>
      <c r="AS26" s="332"/>
      <c r="AT26" s="332"/>
      <c r="AU26" s="332"/>
      <c r="AV26" s="332"/>
      <c r="AW26" s="332"/>
      <c r="AX26" s="332"/>
      <c r="AY26" s="332"/>
      <c r="AZ26" s="332"/>
      <c r="BA26" s="332"/>
      <c r="BB26" s="332"/>
      <c r="BC26" s="332"/>
      <c r="BD26" s="332"/>
      <c r="BE26" s="332"/>
      <c r="BF26" s="332"/>
      <c r="BG26" s="332"/>
      <c r="BH26" s="332"/>
      <c r="BI26" s="332"/>
      <c r="BJ26" s="332"/>
      <c r="BK26" s="332"/>
      <c r="BL26" s="332"/>
      <c r="BM26" s="332"/>
      <c r="BN26" s="332"/>
      <c r="BO26" s="332"/>
      <c r="BP26" s="332"/>
      <c r="BQ26" s="332"/>
      <c r="BR26" s="332"/>
      <c r="BS26" s="332"/>
      <c r="BT26" s="332"/>
      <c r="BU26" s="332"/>
      <c r="BV26" s="332"/>
      <c r="BW26" s="332"/>
      <c r="BX26" s="332"/>
      <c r="BY26" s="332"/>
      <c r="BZ26" s="332"/>
      <c r="CA26" s="332"/>
      <c r="CB26" s="332"/>
      <c r="CC26" s="332"/>
      <c r="CD26" s="332"/>
      <c r="CE26" s="332"/>
      <c r="CF26" s="332"/>
      <c r="CG26" s="332"/>
      <c r="CH26" s="332"/>
      <c r="CI26" s="332"/>
      <c r="CJ26" s="332"/>
      <c r="CK26" s="332"/>
      <c r="CL26" s="332"/>
      <c r="CM26" s="332"/>
      <c r="CN26" s="332"/>
      <c r="CO26" s="332"/>
      <c r="CP26" s="332"/>
      <c r="CQ26" s="332"/>
      <c r="CR26" s="332"/>
      <c r="CS26" s="332"/>
      <c r="CT26" s="332"/>
      <c r="CU26" s="332"/>
      <c r="CV26" s="332"/>
      <c r="CW26" s="332"/>
      <c r="CX26" s="332"/>
      <c r="CY26" s="332"/>
      <c r="CZ26" s="332"/>
      <c r="DA26" s="332"/>
      <c r="DB26" s="332"/>
      <c r="DC26" s="332"/>
      <c r="DD26" s="332"/>
      <c r="DE26" s="332"/>
      <c r="DF26" s="332"/>
      <c r="DG26" s="332"/>
      <c r="DH26" s="332"/>
      <c r="DI26" s="332"/>
      <c r="DJ26" s="332"/>
      <c r="DK26" s="332"/>
      <c r="DL26" s="332"/>
      <c r="DM26" s="332"/>
      <c r="DN26" s="332"/>
      <c r="DO26" s="332"/>
      <c r="DP26" s="332"/>
      <c r="DQ26" s="332"/>
      <c r="DR26" s="332"/>
      <c r="DS26" s="332"/>
      <c r="DT26" s="332"/>
      <c r="DU26" s="332"/>
      <c r="DV26" s="332"/>
      <c r="DW26" s="332"/>
      <c r="DX26" s="332"/>
      <c r="DY26" s="332"/>
      <c r="DZ26" s="332"/>
      <c r="EA26" s="332"/>
      <c r="EB26" s="332"/>
      <c r="EC26" s="332"/>
      <c r="ED26" s="332"/>
      <c r="EE26" s="332"/>
      <c r="EF26" s="332"/>
      <c r="EG26" s="332"/>
      <c r="EH26" s="332"/>
      <c r="EI26" s="332"/>
      <c r="EJ26" s="332"/>
      <c r="EK26" s="332"/>
      <c r="EL26" s="332"/>
      <c r="EM26" s="332"/>
      <c r="EN26" s="332"/>
      <c r="EO26" s="332"/>
      <c r="EP26" s="332"/>
      <c r="EQ26" s="332"/>
      <c r="ER26" s="332"/>
      <c r="ES26" s="332"/>
      <c r="ET26" s="332"/>
      <c r="EU26" s="332"/>
      <c r="EV26" s="332"/>
      <c r="EW26" s="332"/>
      <c r="EX26" s="332"/>
      <c r="EY26" s="332"/>
      <c r="EZ26" s="332"/>
      <c r="FA26" s="332"/>
      <c r="FB26" s="332"/>
      <c r="FC26" s="332"/>
      <c r="FD26" s="332"/>
      <c r="FE26" s="332"/>
      <c r="FF26" s="332"/>
      <c r="FG26" s="332"/>
      <c r="FH26" s="332"/>
      <c r="FI26" s="332"/>
      <c r="FJ26" s="332"/>
      <c r="FK26" s="332"/>
      <c r="FL26" s="332"/>
      <c r="FM26" s="332"/>
      <c r="FN26" s="332"/>
      <c r="FO26" s="332"/>
      <c r="FP26" s="332"/>
      <c r="FQ26" s="332"/>
      <c r="FR26" s="332"/>
      <c r="FS26" s="332"/>
      <c r="FT26" s="332"/>
      <c r="FU26" s="332"/>
      <c r="FV26" s="332"/>
      <c r="FW26" s="332"/>
      <c r="FX26" s="332"/>
      <c r="FY26" s="332"/>
      <c r="FZ26" s="332"/>
      <c r="GA26" s="332"/>
      <c r="GB26" s="332"/>
      <c r="GC26" s="332"/>
      <c r="GD26" s="332"/>
      <c r="GE26" s="332"/>
      <c r="GF26" s="332"/>
      <c r="GG26" s="332"/>
      <c r="GH26" s="332"/>
      <c r="GI26" s="332"/>
      <c r="GJ26" s="332"/>
      <c r="GK26" s="332"/>
      <c r="GL26" s="332"/>
      <c r="GM26" s="332"/>
      <c r="GN26" s="332"/>
      <c r="GO26" s="332"/>
      <c r="GP26" s="332"/>
      <c r="GQ26" s="332"/>
      <c r="GR26" s="332"/>
      <c r="GS26" s="332"/>
      <c r="GT26" s="332"/>
      <c r="GU26" s="332"/>
      <c r="GV26" s="332"/>
      <c r="GW26" s="332"/>
      <c r="GX26" s="332"/>
      <c r="GY26" s="332"/>
      <c r="GZ26" s="332"/>
      <c r="HA26" s="332"/>
      <c r="HB26" s="332"/>
      <c r="HC26" s="332"/>
      <c r="HD26" s="332"/>
      <c r="HE26" s="332"/>
      <c r="HF26" s="332"/>
      <c r="HG26" s="332"/>
      <c r="HH26" s="332"/>
      <c r="HI26" s="332"/>
      <c r="HJ26" s="332"/>
      <c r="HK26" s="332"/>
      <c r="HL26" s="332"/>
      <c r="HM26" s="332"/>
      <c r="HN26" s="332"/>
      <c r="HO26" s="332"/>
      <c r="HP26" s="332"/>
      <c r="HQ26" s="332"/>
      <c r="HR26" s="332"/>
      <c r="HS26" s="332"/>
      <c r="HT26" s="332"/>
      <c r="HU26" s="332"/>
      <c r="HV26" s="332"/>
      <c r="HW26" s="332"/>
      <c r="HX26" s="332"/>
      <c r="HY26" s="332"/>
      <c r="HZ26" s="332"/>
      <c r="IA26" s="332"/>
      <c r="IB26" s="332"/>
      <c r="IC26" s="332"/>
      <c r="ID26" s="332"/>
      <c r="IE26" s="332"/>
      <c r="IF26" s="332"/>
      <c r="IG26" s="332"/>
      <c r="IH26" s="332"/>
      <c r="II26" s="332"/>
      <c r="IJ26" s="332"/>
      <c r="IK26" s="332"/>
      <c r="IL26" s="332"/>
      <c r="IM26" s="332"/>
      <c r="IN26" s="332"/>
      <c r="IO26" s="332"/>
      <c r="IP26" s="332"/>
      <c r="IQ26" s="332"/>
      <c r="IR26" s="332"/>
      <c r="IS26" s="332"/>
      <c r="IT26" s="332"/>
      <c r="IU26" s="332"/>
      <c r="IV26" s="332"/>
      <c r="IW26" s="332"/>
      <c r="IX26" s="332"/>
      <c r="IY26" s="332"/>
    </row>
    <row r="27" spans="2:259" s="331" customFormat="1" ht="12.75" customHeight="1" x14ac:dyDescent="0.2">
      <c r="B27" s="907"/>
      <c r="C27" s="389"/>
      <c r="D27" s="390"/>
      <c r="E27" s="390"/>
      <c r="F27" s="391"/>
      <c r="G27" s="596">
        <v>0</v>
      </c>
      <c r="H27" s="600">
        <f t="shared" si="0"/>
        <v>0</v>
      </c>
      <c r="I27" s="340">
        <v>0</v>
      </c>
      <c r="J27" s="340">
        <v>0</v>
      </c>
      <c r="K27" s="600">
        <f t="shared" si="1"/>
        <v>0</v>
      </c>
      <c r="L27" s="898"/>
      <c r="M27" s="335"/>
      <c r="N27" s="339"/>
      <c r="O27" s="339"/>
      <c r="P27" s="334"/>
      <c r="Q27" s="334"/>
      <c r="R27" s="334"/>
      <c r="S27" s="337"/>
      <c r="T27" s="336"/>
      <c r="U27" s="336"/>
      <c r="V27" s="336"/>
      <c r="W27" s="336"/>
      <c r="X27" s="338"/>
      <c r="Z27" s="332"/>
      <c r="AA27" s="332"/>
      <c r="AB27" s="332"/>
      <c r="AC27" s="332"/>
      <c r="AD27" s="332"/>
      <c r="AE27" s="332"/>
      <c r="AF27" s="332"/>
      <c r="AG27" s="332"/>
      <c r="AH27" s="332"/>
      <c r="AI27" s="332"/>
      <c r="AJ27" s="332"/>
      <c r="AK27" s="332"/>
      <c r="AL27" s="332"/>
      <c r="AM27" s="332"/>
      <c r="AN27" s="332"/>
      <c r="AO27" s="332"/>
      <c r="AP27" s="332"/>
      <c r="AQ27" s="332"/>
      <c r="AR27" s="332"/>
      <c r="AS27" s="332"/>
      <c r="AT27" s="332"/>
      <c r="AU27" s="332"/>
      <c r="AV27" s="332"/>
      <c r="AW27" s="332"/>
      <c r="AX27" s="332"/>
      <c r="AY27" s="332"/>
      <c r="AZ27" s="332"/>
      <c r="BA27" s="332"/>
      <c r="BB27" s="332"/>
      <c r="BC27" s="332"/>
      <c r="BD27" s="332"/>
      <c r="BE27" s="332"/>
      <c r="BF27" s="332"/>
      <c r="BG27" s="332"/>
      <c r="BH27" s="332"/>
      <c r="BI27" s="332"/>
      <c r="BJ27" s="332"/>
      <c r="BK27" s="332"/>
      <c r="BL27" s="332"/>
      <c r="BM27" s="332"/>
      <c r="BN27" s="332"/>
      <c r="BO27" s="332"/>
      <c r="BP27" s="332"/>
      <c r="BQ27" s="332"/>
      <c r="BR27" s="332"/>
      <c r="BS27" s="332"/>
      <c r="BT27" s="332"/>
      <c r="BU27" s="332"/>
      <c r="BV27" s="332"/>
      <c r="BW27" s="332"/>
      <c r="BX27" s="332"/>
      <c r="BY27" s="332"/>
      <c r="BZ27" s="332"/>
      <c r="CA27" s="332"/>
      <c r="CB27" s="332"/>
      <c r="CC27" s="332"/>
      <c r="CD27" s="332"/>
      <c r="CE27" s="332"/>
      <c r="CF27" s="332"/>
      <c r="CG27" s="332"/>
      <c r="CH27" s="332"/>
      <c r="CI27" s="332"/>
      <c r="CJ27" s="332"/>
      <c r="CK27" s="332"/>
      <c r="CL27" s="332"/>
      <c r="CM27" s="332"/>
      <c r="CN27" s="332"/>
      <c r="CO27" s="332"/>
      <c r="CP27" s="332"/>
      <c r="CQ27" s="332"/>
      <c r="CR27" s="332"/>
      <c r="CS27" s="332"/>
      <c r="CT27" s="332"/>
      <c r="CU27" s="332"/>
      <c r="CV27" s="332"/>
      <c r="CW27" s="332"/>
      <c r="CX27" s="332"/>
      <c r="CY27" s="332"/>
      <c r="CZ27" s="332"/>
      <c r="DA27" s="332"/>
      <c r="DB27" s="332"/>
      <c r="DC27" s="332"/>
      <c r="DD27" s="332"/>
      <c r="DE27" s="332"/>
      <c r="DF27" s="332"/>
      <c r="DG27" s="332"/>
      <c r="DH27" s="332"/>
      <c r="DI27" s="332"/>
      <c r="DJ27" s="332"/>
      <c r="DK27" s="332"/>
      <c r="DL27" s="332"/>
      <c r="DM27" s="332"/>
      <c r="DN27" s="332"/>
      <c r="DO27" s="332"/>
      <c r="DP27" s="332"/>
      <c r="DQ27" s="332"/>
      <c r="DR27" s="332"/>
      <c r="DS27" s="332"/>
      <c r="DT27" s="332"/>
      <c r="DU27" s="332"/>
      <c r="DV27" s="332"/>
      <c r="DW27" s="332"/>
      <c r="DX27" s="332"/>
      <c r="DY27" s="332"/>
      <c r="DZ27" s="332"/>
      <c r="EA27" s="332"/>
      <c r="EB27" s="332"/>
      <c r="EC27" s="332"/>
      <c r="ED27" s="332"/>
      <c r="EE27" s="332"/>
      <c r="EF27" s="332"/>
      <c r="EG27" s="332"/>
      <c r="EH27" s="332"/>
      <c r="EI27" s="332"/>
      <c r="EJ27" s="332"/>
      <c r="EK27" s="332"/>
      <c r="EL27" s="332"/>
      <c r="EM27" s="332"/>
      <c r="EN27" s="332"/>
      <c r="EO27" s="332"/>
      <c r="EP27" s="332"/>
      <c r="EQ27" s="332"/>
      <c r="ER27" s="332"/>
      <c r="ES27" s="332"/>
      <c r="ET27" s="332"/>
      <c r="EU27" s="332"/>
      <c r="EV27" s="332"/>
      <c r="EW27" s="332"/>
      <c r="EX27" s="332"/>
      <c r="EY27" s="332"/>
      <c r="EZ27" s="332"/>
      <c r="FA27" s="332"/>
      <c r="FB27" s="332"/>
      <c r="FC27" s="332"/>
      <c r="FD27" s="332"/>
      <c r="FE27" s="332"/>
      <c r="FF27" s="332"/>
      <c r="FG27" s="332"/>
      <c r="FH27" s="332"/>
      <c r="FI27" s="332"/>
      <c r="FJ27" s="332"/>
      <c r="FK27" s="332"/>
      <c r="FL27" s="332"/>
      <c r="FM27" s="332"/>
      <c r="FN27" s="332"/>
      <c r="FO27" s="332"/>
      <c r="FP27" s="332"/>
      <c r="FQ27" s="332"/>
      <c r="FR27" s="332"/>
      <c r="FS27" s="332"/>
      <c r="FT27" s="332"/>
      <c r="FU27" s="332"/>
      <c r="FV27" s="332"/>
      <c r="FW27" s="332"/>
      <c r="FX27" s="332"/>
      <c r="FY27" s="332"/>
      <c r="FZ27" s="332"/>
      <c r="GA27" s="332"/>
      <c r="GB27" s="332"/>
      <c r="GC27" s="332"/>
      <c r="GD27" s="332"/>
      <c r="GE27" s="332"/>
      <c r="GF27" s="332"/>
      <c r="GG27" s="332"/>
      <c r="GH27" s="332"/>
      <c r="GI27" s="332"/>
      <c r="GJ27" s="332"/>
      <c r="GK27" s="332"/>
      <c r="GL27" s="332"/>
      <c r="GM27" s="332"/>
      <c r="GN27" s="332"/>
      <c r="GO27" s="332"/>
      <c r="GP27" s="332"/>
      <c r="GQ27" s="332"/>
      <c r="GR27" s="332"/>
      <c r="GS27" s="332"/>
      <c r="GT27" s="332"/>
      <c r="GU27" s="332"/>
      <c r="GV27" s="332"/>
      <c r="GW27" s="332"/>
      <c r="GX27" s="332"/>
      <c r="GY27" s="332"/>
      <c r="GZ27" s="332"/>
      <c r="HA27" s="332"/>
      <c r="HB27" s="332"/>
      <c r="HC27" s="332"/>
      <c r="HD27" s="332"/>
      <c r="HE27" s="332"/>
      <c r="HF27" s="332"/>
      <c r="HG27" s="332"/>
      <c r="HH27" s="332"/>
      <c r="HI27" s="332"/>
      <c r="HJ27" s="332"/>
      <c r="HK27" s="332"/>
      <c r="HL27" s="332"/>
      <c r="HM27" s="332"/>
      <c r="HN27" s="332"/>
      <c r="HO27" s="332"/>
      <c r="HP27" s="332"/>
      <c r="HQ27" s="332"/>
      <c r="HR27" s="332"/>
      <c r="HS27" s="332"/>
      <c r="HT27" s="332"/>
      <c r="HU27" s="332"/>
      <c r="HV27" s="332"/>
      <c r="HW27" s="332"/>
      <c r="HX27" s="332"/>
      <c r="HY27" s="332"/>
      <c r="HZ27" s="332"/>
      <c r="IA27" s="332"/>
      <c r="IB27" s="332"/>
      <c r="IC27" s="332"/>
      <c r="ID27" s="332"/>
      <c r="IE27" s="332"/>
      <c r="IF27" s="332"/>
      <c r="IG27" s="332"/>
      <c r="IH27" s="332"/>
      <c r="II27" s="332"/>
      <c r="IJ27" s="332"/>
      <c r="IK27" s="332"/>
      <c r="IL27" s="332"/>
      <c r="IM27" s="332"/>
      <c r="IN27" s="332"/>
      <c r="IO27" s="332"/>
      <c r="IP27" s="332"/>
      <c r="IQ27" s="332"/>
      <c r="IR27" s="332"/>
      <c r="IS27" s="332"/>
      <c r="IT27" s="332"/>
      <c r="IU27" s="332"/>
      <c r="IV27" s="332"/>
      <c r="IW27" s="332"/>
      <c r="IX27" s="332"/>
      <c r="IY27" s="332"/>
    </row>
    <row r="28" spans="2:259" s="331" customFormat="1" ht="12.75" customHeight="1" x14ac:dyDescent="0.2">
      <c r="B28" s="907"/>
      <c r="C28" s="389"/>
      <c r="D28" s="390"/>
      <c r="E28" s="390"/>
      <c r="F28" s="391"/>
      <c r="G28" s="596">
        <v>0</v>
      </c>
      <c r="H28" s="600">
        <f t="shared" si="0"/>
        <v>0</v>
      </c>
      <c r="I28" s="340">
        <v>0</v>
      </c>
      <c r="J28" s="340">
        <v>0</v>
      </c>
      <c r="K28" s="600">
        <f t="shared" si="1"/>
        <v>0</v>
      </c>
      <c r="L28" s="898"/>
      <c r="M28" s="335"/>
      <c r="N28" s="339"/>
      <c r="O28" s="339"/>
      <c r="P28" s="334"/>
      <c r="Q28" s="334"/>
      <c r="R28" s="334"/>
      <c r="S28" s="337"/>
      <c r="T28" s="336"/>
      <c r="U28" s="336"/>
      <c r="V28" s="336"/>
      <c r="W28" s="336"/>
      <c r="X28" s="338"/>
      <c r="Z28" s="332"/>
      <c r="AA28" s="332"/>
      <c r="AB28" s="332"/>
      <c r="AC28" s="332"/>
      <c r="AD28" s="332"/>
      <c r="AE28" s="332"/>
      <c r="AF28" s="332"/>
      <c r="AG28" s="332"/>
      <c r="AH28" s="332"/>
      <c r="AI28" s="332"/>
      <c r="AJ28" s="332"/>
      <c r="AK28" s="332"/>
      <c r="AL28" s="332"/>
      <c r="AM28" s="332"/>
      <c r="AN28" s="332"/>
      <c r="AO28" s="332"/>
      <c r="AP28" s="332"/>
      <c r="AQ28" s="332"/>
      <c r="AR28" s="332"/>
      <c r="AS28" s="332"/>
      <c r="AT28" s="332"/>
      <c r="AU28" s="332"/>
      <c r="AV28" s="332"/>
      <c r="AW28" s="332"/>
      <c r="AX28" s="332"/>
      <c r="AY28" s="332"/>
      <c r="AZ28" s="332"/>
      <c r="BA28" s="332"/>
      <c r="BB28" s="332"/>
      <c r="BC28" s="332"/>
      <c r="BD28" s="332"/>
      <c r="BE28" s="332"/>
      <c r="BF28" s="332"/>
      <c r="BG28" s="332"/>
      <c r="BH28" s="332"/>
      <c r="BI28" s="332"/>
      <c r="BJ28" s="332"/>
      <c r="BK28" s="332"/>
      <c r="BL28" s="332"/>
      <c r="BM28" s="332"/>
      <c r="BN28" s="332"/>
      <c r="BO28" s="332"/>
      <c r="BP28" s="332"/>
      <c r="BQ28" s="332"/>
      <c r="BR28" s="332"/>
      <c r="BS28" s="332"/>
      <c r="BT28" s="332"/>
      <c r="BU28" s="332"/>
      <c r="BV28" s="332"/>
      <c r="BW28" s="332"/>
      <c r="BX28" s="332"/>
      <c r="BY28" s="332"/>
      <c r="BZ28" s="332"/>
      <c r="CA28" s="332"/>
      <c r="CB28" s="332"/>
      <c r="CC28" s="332"/>
      <c r="CD28" s="332"/>
      <c r="CE28" s="332"/>
      <c r="CF28" s="332"/>
      <c r="CG28" s="332"/>
      <c r="CH28" s="332"/>
      <c r="CI28" s="332"/>
      <c r="CJ28" s="332"/>
      <c r="CK28" s="332"/>
      <c r="CL28" s="332"/>
      <c r="CM28" s="332"/>
      <c r="CN28" s="332"/>
      <c r="CO28" s="332"/>
      <c r="CP28" s="332"/>
      <c r="CQ28" s="332"/>
      <c r="CR28" s="332"/>
      <c r="CS28" s="332"/>
      <c r="CT28" s="332"/>
      <c r="CU28" s="332"/>
      <c r="CV28" s="332"/>
      <c r="CW28" s="332"/>
      <c r="CX28" s="332"/>
      <c r="CY28" s="332"/>
      <c r="CZ28" s="332"/>
      <c r="DA28" s="332"/>
      <c r="DB28" s="332"/>
      <c r="DC28" s="332"/>
      <c r="DD28" s="332"/>
      <c r="DE28" s="332"/>
      <c r="DF28" s="332"/>
      <c r="DG28" s="332"/>
      <c r="DH28" s="332"/>
      <c r="DI28" s="332"/>
      <c r="DJ28" s="332"/>
      <c r="DK28" s="332"/>
      <c r="DL28" s="332"/>
      <c r="DM28" s="332"/>
      <c r="DN28" s="332"/>
      <c r="DO28" s="332"/>
      <c r="DP28" s="332"/>
      <c r="DQ28" s="332"/>
      <c r="DR28" s="332"/>
      <c r="DS28" s="332"/>
      <c r="DT28" s="332"/>
      <c r="DU28" s="332"/>
      <c r="DV28" s="332"/>
      <c r="DW28" s="332"/>
      <c r="DX28" s="332"/>
      <c r="DY28" s="332"/>
      <c r="DZ28" s="332"/>
      <c r="EA28" s="332"/>
      <c r="EB28" s="332"/>
      <c r="EC28" s="332"/>
      <c r="ED28" s="332"/>
      <c r="EE28" s="332"/>
      <c r="EF28" s="332"/>
      <c r="EG28" s="332"/>
      <c r="EH28" s="332"/>
      <c r="EI28" s="332"/>
      <c r="EJ28" s="332"/>
      <c r="EK28" s="332"/>
      <c r="EL28" s="332"/>
      <c r="EM28" s="332"/>
      <c r="EN28" s="332"/>
      <c r="EO28" s="332"/>
      <c r="EP28" s="332"/>
      <c r="EQ28" s="332"/>
      <c r="ER28" s="332"/>
      <c r="ES28" s="332"/>
      <c r="ET28" s="332"/>
      <c r="EU28" s="332"/>
      <c r="EV28" s="332"/>
      <c r="EW28" s="332"/>
      <c r="EX28" s="332"/>
      <c r="EY28" s="332"/>
      <c r="EZ28" s="332"/>
      <c r="FA28" s="332"/>
      <c r="FB28" s="332"/>
      <c r="FC28" s="332"/>
      <c r="FD28" s="332"/>
      <c r="FE28" s="332"/>
      <c r="FF28" s="332"/>
      <c r="FG28" s="332"/>
      <c r="FH28" s="332"/>
      <c r="FI28" s="332"/>
      <c r="FJ28" s="332"/>
      <c r="FK28" s="332"/>
      <c r="FL28" s="332"/>
      <c r="FM28" s="332"/>
      <c r="FN28" s="332"/>
      <c r="FO28" s="332"/>
      <c r="FP28" s="332"/>
      <c r="FQ28" s="332"/>
      <c r="FR28" s="332"/>
      <c r="FS28" s="332"/>
      <c r="FT28" s="332"/>
      <c r="FU28" s="332"/>
      <c r="FV28" s="332"/>
      <c r="FW28" s="332"/>
      <c r="FX28" s="332"/>
      <c r="FY28" s="332"/>
      <c r="FZ28" s="332"/>
      <c r="GA28" s="332"/>
      <c r="GB28" s="332"/>
      <c r="GC28" s="332"/>
      <c r="GD28" s="332"/>
      <c r="GE28" s="332"/>
      <c r="GF28" s="332"/>
      <c r="GG28" s="332"/>
      <c r="GH28" s="332"/>
      <c r="GI28" s="332"/>
      <c r="GJ28" s="332"/>
      <c r="GK28" s="332"/>
      <c r="GL28" s="332"/>
      <c r="GM28" s="332"/>
      <c r="GN28" s="332"/>
      <c r="GO28" s="332"/>
      <c r="GP28" s="332"/>
      <c r="GQ28" s="332"/>
      <c r="GR28" s="332"/>
      <c r="GS28" s="332"/>
      <c r="GT28" s="332"/>
      <c r="GU28" s="332"/>
      <c r="GV28" s="332"/>
      <c r="GW28" s="332"/>
      <c r="GX28" s="332"/>
      <c r="GY28" s="332"/>
      <c r="GZ28" s="332"/>
      <c r="HA28" s="332"/>
      <c r="HB28" s="332"/>
      <c r="HC28" s="332"/>
      <c r="HD28" s="332"/>
      <c r="HE28" s="332"/>
      <c r="HF28" s="332"/>
      <c r="HG28" s="332"/>
      <c r="HH28" s="332"/>
      <c r="HI28" s="332"/>
      <c r="HJ28" s="332"/>
      <c r="HK28" s="332"/>
      <c r="HL28" s="332"/>
      <c r="HM28" s="332"/>
      <c r="HN28" s="332"/>
      <c r="HO28" s="332"/>
      <c r="HP28" s="332"/>
      <c r="HQ28" s="332"/>
      <c r="HR28" s="332"/>
      <c r="HS28" s="332"/>
      <c r="HT28" s="332"/>
      <c r="HU28" s="332"/>
      <c r="HV28" s="332"/>
      <c r="HW28" s="332"/>
      <c r="HX28" s="332"/>
      <c r="HY28" s="332"/>
      <c r="HZ28" s="332"/>
      <c r="IA28" s="332"/>
      <c r="IB28" s="332"/>
      <c r="IC28" s="332"/>
      <c r="ID28" s="332"/>
      <c r="IE28" s="332"/>
      <c r="IF28" s="332"/>
      <c r="IG28" s="332"/>
      <c r="IH28" s="332"/>
      <c r="II28" s="332"/>
      <c r="IJ28" s="332"/>
      <c r="IK28" s="332"/>
      <c r="IL28" s="332"/>
      <c r="IM28" s="332"/>
      <c r="IN28" s="332"/>
      <c r="IO28" s="332"/>
      <c r="IP28" s="332"/>
      <c r="IQ28" s="332"/>
      <c r="IR28" s="332"/>
      <c r="IS28" s="332"/>
      <c r="IT28" s="332"/>
      <c r="IU28" s="332"/>
      <c r="IV28" s="332"/>
      <c r="IW28" s="332"/>
      <c r="IX28" s="332"/>
      <c r="IY28" s="332"/>
    </row>
    <row r="29" spans="2:259" s="331" customFormat="1" ht="12.75" customHeight="1" x14ac:dyDescent="0.2">
      <c r="B29" s="907"/>
      <c r="C29" s="389"/>
      <c r="D29" s="390"/>
      <c r="E29" s="390"/>
      <c r="F29" s="391"/>
      <c r="G29" s="596">
        <v>0</v>
      </c>
      <c r="H29" s="600">
        <f t="shared" si="0"/>
        <v>0</v>
      </c>
      <c r="I29" s="340">
        <v>0</v>
      </c>
      <c r="J29" s="340">
        <v>0</v>
      </c>
      <c r="K29" s="600">
        <f t="shared" si="1"/>
        <v>0</v>
      </c>
      <c r="L29" s="898"/>
      <c r="M29" s="335"/>
      <c r="N29" s="339"/>
      <c r="O29" s="339"/>
      <c r="P29" s="334"/>
      <c r="Q29" s="334"/>
      <c r="R29" s="334"/>
      <c r="S29" s="337"/>
      <c r="T29" s="336"/>
      <c r="U29" s="336"/>
      <c r="V29" s="336"/>
      <c r="W29" s="336"/>
      <c r="X29" s="338"/>
      <c r="Z29" s="332"/>
      <c r="AA29" s="332"/>
      <c r="AB29" s="332"/>
      <c r="AC29" s="332"/>
      <c r="AD29" s="332"/>
      <c r="AE29" s="332"/>
      <c r="AF29" s="332"/>
      <c r="AG29" s="332"/>
      <c r="AH29" s="332"/>
      <c r="AI29" s="332"/>
      <c r="AJ29" s="332"/>
      <c r="AK29" s="332"/>
      <c r="AL29" s="332"/>
      <c r="AM29" s="332"/>
      <c r="AN29" s="332"/>
      <c r="AO29" s="332"/>
      <c r="AP29" s="332"/>
      <c r="AQ29" s="332"/>
      <c r="AR29" s="332"/>
      <c r="AS29" s="332"/>
      <c r="AT29" s="332"/>
      <c r="AU29" s="332"/>
      <c r="AV29" s="332"/>
      <c r="AW29" s="332"/>
      <c r="AX29" s="332"/>
      <c r="AY29" s="332"/>
      <c r="AZ29" s="332"/>
      <c r="BA29" s="332"/>
      <c r="BB29" s="332"/>
      <c r="BC29" s="332"/>
      <c r="BD29" s="332"/>
      <c r="BE29" s="332"/>
      <c r="BF29" s="332"/>
      <c r="BG29" s="332"/>
      <c r="BH29" s="332"/>
      <c r="BI29" s="332"/>
      <c r="BJ29" s="332"/>
      <c r="BK29" s="332"/>
      <c r="BL29" s="332"/>
      <c r="BM29" s="332"/>
      <c r="BN29" s="332"/>
      <c r="BO29" s="332"/>
      <c r="BP29" s="332"/>
      <c r="BQ29" s="332"/>
      <c r="BR29" s="332"/>
      <c r="BS29" s="332"/>
      <c r="BT29" s="332"/>
      <c r="BU29" s="332"/>
      <c r="BV29" s="332"/>
      <c r="BW29" s="332"/>
      <c r="BX29" s="332"/>
      <c r="BY29" s="332"/>
      <c r="BZ29" s="332"/>
      <c r="CA29" s="332"/>
      <c r="CB29" s="332"/>
      <c r="CC29" s="332"/>
      <c r="CD29" s="332"/>
      <c r="CE29" s="332"/>
      <c r="CF29" s="332"/>
      <c r="CG29" s="332"/>
      <c r="CH29" s="332"/>
      <c r="CI29" s="332"/>
      <c r="CJ29" s="332"/>
      <c r="CK29" s="332"/>
      <c r="CL29" s="332"/>
      <c r="CM29" s="332"/>
      <c r="CN29" s="332"/>
      <c r="CO29" s="332"/>
      <c r="CP29" s="332"/>
      <c r="CQ29" s="332"/>
      <c r="CR29" s="332"/>
      <c r="CS29" s="332"/>
      <c r="CT29" s="332"/>
      <c r="CU29" s="332"/>
      <c r="CV29" s="332"/>
      <c r="CW29" s="332"/>
      <c r="CX29" s="332"/>
      <c r="CY29" s="332"/>
      <c r="CZ29" s="332"/>
      <c r="DA29" s="332"/>
      <c r="DB29" s="332"/>
      <c r="DC29" s="332"/>
      <c r="DD29" s="332"/>
      <c r="DE29" s="332"/>
      <c r="DF29" s="332"/>
      <c r="DG29" s="332"/>
      <c r="DH29" s="332"/>
      <c r="DI29" s="332"/>
      <c r="DJ29" s="332"/>
      <c r="DK29" s="332"/>
      <c r="DL29" s="332"/>
      <c r="DM29" s="332"/>
      <c r="DN29" s="332"/>
      <c r="DO29" s="332"/>
      <c r="DP29" s="332"/>
      <c r="DQ29" s="332"/>
      <c r="DR29" s="332"/>
      <c r="DS29" s="332"/>
      <c r="DT29" s="332"/>
      <c r="DU29" s="332"/>
      <c r="DV29" s="332"/>
      <c r="DW29" s="332"/>
      <c r="DX29" s="332"/>
      <c r="DY29" s="332"/>
      <c r="DZ29" s="332"/>
      <c r="EA29" s="332"/>
      <c r="EB29" s="332"/>
      <c r="EC29" s="332"/>
      <c r="ED29" s="332"/>
      <c r="EE29" s="332"/>
      <c r="EF29" s="332"/>
      <c r="EG29" s="332"/>
      <c r="EH29" s="332"/>
      <c r="EI29" s="332"/>
      <c r="EJ29" s="332"/>
      <c r="EK29" s="332"/>
      <c r="EL29" s="332"/>
      <c r="EM29" s="332"/>
      <c r="EN29" s="332"/>
      <c r="EO29" s="332"/>
      <c r="EP29" s="332"/>
      <c r="EQ29" s="332"/>
      <c r="ER29" s="332"/>
      <c r="ES29" s="332"/>
      <c r="ET29" s="332"/>
      <c r="EU29" s="332"/>
      <c r="EV29" s="332"/>
      <c r="EW29" s="332"/>
      <c r="EX29" s="332"/>
      <c r="EY29" s="332"/>
      <c r="EZ29" s="332"/>
      <c r="FA29" s="332"/>
      <c r="FB29" s="332"/>
      <c r="FC29" s="332"/>
      <c r="FD29" s="332"/>
      <c r="FE29" s="332"/>
      <c r="FF29" s="332"/>
      <c r="FG29" s="332"/>
      <c r="FH29" s="332"/>
      <c r="FI29" s="332"/>
      <c r="FJ29" s="332"/>
      <c r="FK29" s="332"/>
      <c r="FL29" s="332"/>
      <c r="FM29" s="332"/>
      <c r="FN29" s="332"/>
      <c r="FO29" s="332"/>
      <c r="FP29" s="332"/>
      <c r="FQ29" s="332"/>
      <c r="FR29" s="332"/>
      <c r="FS29" s="332"/>
      <c r="FT29" s="332"/>
      <c r="FU29" s="332"/>
      <c r="FV29" s="332"/>
      <c r="FW29" s="332"/>
      <c r="FX29" s="332"/>
      <c r="FY29" s="332"/>
      <c r="FZ29" s="332"/>
      <c r="GA29" s="332"/>
      <c r="GB29" s="332"/>
      <c r="GC29" s="332"/>
      <c r="GD29" s="332"/>
      <c r="GE29" s="332"/>
      <c r="GF29" s="332"/>
      <c r="GG29" s="332"/>
      <c r="GH29" s="332"/>
      <c r="GI29" s="332"/>
      <c r="GJ29" s="332"/>
      <c r="GK29" s="332"/>
      <c r="GL29" s="332"/>
      <c r="GM29" s="332"/>
      <c r="GN29" s="332"/>
      <c r="GO29" s="332"/>
      <c r="GP29" s="332"/>
      <c r="GQ29" s="332"/>
      <c r="GR29" s="332"/>
      <c r="GS29" s="332"/>
      <c r="GT29" s="332"/>
      <c r="GU29" s="332"/>
      <c r="GV29" s="332"/>
      <c r="GW29" s="332"/>
      <c r="GX29" s="332"/>
      <c r="GY29" s="332"/>
      <c r="GZ29" s="332"/>
      <c r="HA29" s="332"/>
      <c r="HB29" s="332"/>
      <c r="HC29" s="332"/>
      <c r="HD29" s="332"/>
      <c r="HE29" s="332"/>
      <c r="HF29" s="332"/>
      <c r="HG29" s="332"/>
      <c r="HH29" s="332"/>
      <c r="HI29" s="332"/>
      <c r="HJ29" s="332"/>
      <c r="HK29" s="332"/>
      <c r="HL29" s="332"/>
      <c r="HM29" s="332"/>
      <c r="HN29" s="332"/>
      <c r="HO29" s="332"/>
      <c r="HP29" s="332"/>
      <c r="HQ29" s="332"/>
      <c r="HR29" s="332"/>
      <c r="HS29" s="332"/>
      <c r="HT29" s="332"/>
      <c r="HU29" s="332"/>
      <c r="HV29" s="332"/>
      <c r="HW29" s="332"/>
      <c r="HX29" s="332"/>
      <c r="HY29" s="332"/>
      <c r="HZ29" s="332"/>
      <c r="IA29" s="332"/>
      <c r="IB29" s="332"/>
      <c r="IC29" s="332"/>
      <c r="ID29" s="332"/>
      <c r="IE29" s="332"/>
      <c r="IF29" s="332"/>
      <c r="IG29" s="332"/>
      <c r="IH29" s="332"/>
      <c r="II29" s="332"/>
      <c r="IJ29" s="332"/>
      <c r="IK29" s="332"/>
      <c r="IL29" s="332"/>
      <c r="IM29" s="332"/>
      <c r="IN29" s="332"/>
      <c r="IO29" s="332"/>
      <c r="IP29" s="332"/>
      <c r="IQ29" s="332"/>
      <c r="IR29" s="332"/>
      <c r="IS29" s="332"/>
      <c r="IT29" s="332"/>
      <c r="IU29" s="332"/>
      <c r="IV29" s="332"/>
      <c r="IW29" s="332"/>
      <c r="IX29" s="332"/>
      <c r="IY29" s="332"/>
    </row>
    <row r="30" spans="2:259" s="331" customFormat="1" ht="13.5" customHeight="1" thickBot="1" x14ac:dyDescent="0.25">
      <c r="B30" s="908"/>
      <c r="C30" s="348"/>
      <c r="D30" s="392"/>
      <c r="E30" s="392"/>
      <c r="F30" s="321"/>
      <c r="G30" s="598">
        <v>0</v>
      </c>
      <c r="H30" s="602">
        <f t="shared" si="0"/>
        <v>0</v>
      </c>
      <c r="I30" s="341">
        <v>0</v>
      </c>
      <c r="J30" s="341">
        <v>0</v>
      </c>
      <c r="K30" s="602">
        <f t="shared" si="1"/>
        <v>0</v>
      </c>
      <c r="L30" s="913"/>
      <c r="M30" s="335"/>
      <c r="N30" s="339"/>
      <c r="O30" s="339"/>
      <c r="P30" s="334"/>
      <c r="Q30" s="334"/>
      <c r="R30" s="334"/>
      <c r="S30" s="337"/>
      <c r="T30" s="336"/>
      <c r="U30" s="336"/>
      <c r="V30" s="336"/>
      <c r="W30" s="336"/>
      <c r="X30" s="338"/>
      <c r="Z30" s="332"/>
      <c r="AA30" s="332"/>
      <c r="AB30" s="332"/>
      <c r="AC30" s="332"/>
      <c r="AD30" s="332"/>
      <c r="AE30" s="332"/>
      <c r="AF30" s="332"/>
      <c r="AG30" s="332"/>
      <c r="AH30" s="332"/>
      <c r="AI30" s="332"/>
      <c r="AJ30" s="332"/>
      <c r="AK30" s="332"/>
      <c r="AL30" s="332"/>
      <c r="AM30" s="332"/>
      <c r="AN30" s="332"/>
      <c r="AO30" s="332"/>
      <c r="AP30" s="332"/>
      <c r="AQ30" s="332"/>
      <c r="AR30" s="332"/>
      <c r="AS30" s="332"/>
      <c r="AT30" s="332"/>
      <c r="AU30" s="332"/>
      <c r="AV30" s="332"/>
      <c r="AW30" s="332"/>
      <c r="AX30" s="332"/>
      <c r="AY30" s="332"/>
      <c r="AZ30" s="332"/>
      <c r="BA30" s="332"/>
      <c r="BB30" s="332"/>
      <c r="BC30" s="332"/>
      <c r="BD30" s="332"/>
      <c r="BE30" s="332"/>
      <c r="BF30" s="332"/>
      <c r="BG30" s="332"/>
      <c r="BH30" s="332"/>
      <c r="BI30" s="332"/>
      <c r="BJ30" s="332"/>
      <c r="BK30" s="332"/>
      <c r="BL30" s="332"/>
      <c r="BM30" s="332"/>
      <c r="BN30" s="332"/>
      <c r="BO30" s="332"/>
      <c r="BP30" s="332"/>
      <c r="BQ30" s="332"/>
      <c r="BR30" s="332"/>
      <c r="BS30" s="332"/>
      <c r="BT30" s="332"/>
      <c r="BU30" s="332"/>
      <c r="BV30" s="332"/>
      <c r="BW30" s="332"/>
      <c r="BX30" s="332"/>
      <c r="BY30" s="332"/>
      <c r="BZ30" s="332"/>
      <c r="CA30" s="332"/>
      <c r="CB30" s="332"/>
      <c r="CC30" s="332"/>
      <c r="CD30" s="332"/>
      <c r="CE30" s="332"/>
      <c r="CF30" s="332"/>
      <c r="CG30" s="332"/>
      <c r="CH30" s="332"/>
      <c r="CI30" s="332"/>
      <c r="CJ30" s="332"/>
      <c r="CK30" s="332"/>
      <c r="CL30" s="332"/>
      <c r="CM30" s="332"/>
      <c r="CN30" s="332"/>
      <c r="CO30" s="332"/>
      <c r="CP30" s="332"/>
      <c r="CQ30" s="332"/>
      <c r="CR30" s="332"/>
      <c r="CS30" s="332"/>
      <c r="CT30" s="332"/>
      <c r="CU30" s="332"/>
      <c r="CV30" s="332"/>
      <c r="CW30" s="332"/>
      <c r="CX30" s="332"/>
      <c r="CY30" s="332"/>
      <c r="CZ30" s="332"/>
      <c r="DA30" s="332"/>
      <c r="DB30" s="332"/>
      <c r="DC30" s="332"/>
      <c r="DD30" s="332"/>
      <c r="DE30" s="332"/>
      <c r="DF30" s="332"/>
      <c r="DG30" s="332"/>
      <c r="DH30" s="332"/>
      <c r="DI30" s="332"/>
      <c r="DJ30" s="332"/>
      <c r="DK30" s="332"/>
      <c r="DL30" s="332"/>
      <c r="DM30" s="332"/>
      <c r="DN30" s="332"/>
      <c r="DO30" s="332"/>
      <c r="DP30" s="332"/>
      <c r="DQ30" s="332"/>
      <c r="DR30" s="332"/>
      <c r="DS30" s="332"/>
      <c r="DT30" s="332"/>
      <c r="DU30" s="332"/>
      <c r="DV30" s="332"/>
      <c r="DW30" s="332"/>
      <c r="DX30" s="332"/>
      <c r="DY30" s="332"/>
      <c r="DZ30" s="332"/>
      <c r="EA30" s="332"/>
      <c r="EB30" s="332"/>
      <c r="EC30" s="332"/>
      <c r="ED30" s="332"/>
      <c r="EE30" s="332"/>
      <c r="EF30" s="332"/>
      <c r="EG30" s="332"/>
      <c r="EH30" s="332"/>
      <c r="EI30" s="332"/>
      <c r="EJ30" s="332"/>
      <c r="EK30" s="332"/>
      <c r="EL30" s="332"/>
      <c r="EM30" s="332"/>
      <c r="EN30" s="332"/>
      <c r="EO30" s="332"/>
      <c r="EP30" s="332"/>
      <c r="EQ30" s="332"/>
      <c r="ER30" s="332"/>
      <c r="ES30" s="332"/>
      <c r="ET30" s="332"/>
      <c r="EU30" s="332"/>
      <c r="EV30" s="332"/>
      <c r="EW30" s="332"/>
      <c r="EX30" s="332"/>
      <c r="EY30" s="332"/>
      <c r="EZ30" s="332"/>
      <c r="FA30" s="332"/>
      <c r="FB30" s="332"/>
      <c r="FC30" s="332"/>
      <c r="FD30" s="332"/>
      <c r="FE30" s="332"/>
      <c r="FF30" s="332"/>
      <c r="FG30" s="332"/>
      <c r="FH30" s="332"/>
      <c r="FI30" s="332"/>
      <c r="FJ30" s="332"/>
      <c r="FK30" s="332"/>
      <c r="FL30" s="332"/>
      <c r="FM30" s="332"/>
      <c r="FN30" s="332"/>
      <c r="FO30" s="332"/>
      <c r="FP30" s="332"/>
      <c r="FQ30" s="332"/>
      <c r="FR30" s="332"/>
      <c r="FS30" s="332"/>
      <c r="FT30" s="332"/>
      <c r="FU30" s="332"/>
      <c r="FV30" s="332"/>
      <c r="FW30" s="332"/>
      <c r="FX30" s="332"/>
      <c r="FY30" s="332"/>
      <c r="FZ30" s="332"/>
      <c r="GA30" s="332"/>
      <c r="GB30" s="332"/>
      <c r="GC30" s="332"/>
      <c r="GD30" s="332"/>
      <c r="GE30" s="332"/>
      <c r="GF30" s="332"/>
      <c r="GG30" s="332"/>
      <c r="GH30" s="332"/>
      <c r="GI30" s="332"/>
      <c r="GJ30" s="332"/>
      <c r="GK30" s="332"/>
      <c r="GL30" s="332"/>
      <c r="GM30" s="332"/>
      <c r="GN30" s="332"/>
      <c r="GO30" s="332"/>
      <c r="GP30" s="332"/>
      <c r="GQ30" s="332"/>
      <c r="GR30" s="332"/>
      <c r="GS30" s="332"/>
      <c r="GT30" s="332"/>
      <c r="GU30" s="332"/>
      <c r="GV30" s="332"/>
      <c r="GW30" s="332"/>
      <c r="GX30" s="332"/>
      <c r="GY30" s="332"/>
      <c r="GZ30" s="332"/>
      <c r="HA30" s="332"/>
      <c r="HB30" s="332"/>
      <c r="HC30" s="332"/>
      <c r="HD30" s="332"/>
      <c r="HE30" s="332"/>
      <c r="HF30" s="332"/>
      <c r="HG30" s="332"/>
      <c r="HH30" s="332"/>
      <c r="HI30" s="332"/>
      <c r="HJ30" s="332"/>
      <c r="HK30" s="332"/>
      <c r="HL30" s="332"/>
      <c r="HM30" s="332"/>
      <c r="HN30" s="332"/>
      <c r="HO30" s="332"/>
      <c r="HP30" s="332"/>
      <c r="HQ30" s="332"/>
      <c r="HR30" s="332"/>
      <c r="HS30" s="332"/>
      <c r="HT30" s="332"/>
      <c r="HU30" s="332"/>
      <c r="HV30" s="332"/>
      <c r="HW30" s="332"/>
      <c r="HX30" s="332"/>
      <c r="HY30" s="332"/>
      <c r="HZ30" s="332"/>
      <c r="IA30" s="332"/>
      <c r="IB30" s="332"/>
      <c r="IC30" s="332"/>
      <c r="ID30" s="332"/>
      <c r="IE30" s="332"/>
      <c r="IF30" s="332"/>
      <c r="IG30" s="332"/>
      <c r="IH30" s="332"/>
      <c r="II30" s="332"/>
      <c r="IJ30" s="332"/>
      <c r="IK30" s="332"/>
      <c r="IL30" s="332"/>
      <c r="IM30" s="332"/>
      <c r="IN30" s="332"/>
      <c r="IO30" s="332"/>
      <c r="IP30" s="332"/>
      <c r="IQ30" s="332"/>
      <c r="IR30" s="332"/>
      <c r="IS30" s="332"/>
      <c r="IT30" s="332"/>
      <c r="IU30" s="332"/>
      <c r="IV30" s="332"/>
      <c r="IW30" s="332"/>
      <c r="IX30" s="332"/>
      <c r="IY30" s="332"/>
    </row>
    <row r="31" spans="2:259" s="2" customFormat="1" ht="12.75" customHeight="1" x14ac:dyDescent="0.2">
      <c r="B31" s="906" t="str">
        <f>+'B) Reajuste Tarifas y Ocupación'!A15</f>
        <v>Sala Cuna Pequeños Héroes</v>
      </c>
      <c r="C31" s="606"/>
      <c r="D31" s="607"/>
      <c r="E31" s="607"/>
      <c r="F31" s="608"/>
      <c r="G31" s="609"/>
      <c r="H31" s="603"/>
      <c r="I31" s="610"/>
      <c r="J31" s="610"/>
      <c r="K31" s="603"/>
      <c r="L31" s="909"/>
      <c r="M31" s="29"/>
      <c r="N31" s="33"/>
      <c r="O31" s="33"/>
      <c r="P31" s="20"/>
      <c r="Q31" s="20"/>
      <c r="R31" s="20"/>
      <c r="S31" s="31"/>
      <c r="T31" s="30"/>
      <c r="U31" s="30"/>
      <c r="V31" s="30"/>
      <c r="W31" s="30"/>
      <c r="X31" s="32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"/>
      <c r="BC31" s="10"/>
      <c r="BD31" s="10"/>
      <c r="BE31" s="10"/>
      <c r="BF31" s="10"/>
      <c r="BG31" s="10"/>
      <c r="BH31" s="10"/>
      <c r="BI31" s="10"/>
      <c r="BJ31" s="10"/>
      <c r="BK31" s="10"/>
      <c r="BL31" s="10"/>
      <c r="BM31" s="10"/>
      <c r="BN31" s="10"/>
      <c r="BO31" s="10"/>
      <c r="BP31" s="10"/>
      <c r="BQ31" s="10"/>
      <c r="BR31" s="10"/>
      <c r="BS31" s="10"/>
      <c r="BT31" s="10"/>
      <c r="BU31" s="10"/>
      <c r="BV31" s="10"/>
      <c r="BW31" s="10"/>
      <c r="BX31" s="10"/>
      <c r="BY31" s="10"/>
      <c r="BZ31" s="10"/>
      <c r="CA31" s="10"/>
      <c r="CB31" s="10"/>
      <c r="CC31" s="10"/>
      <c r="CD31" s="10"/>
      <c r="CE31" s="10"/>
      <c r="CF31" s="10"/>
      <c r="CG31" s="10"/>
      <c r="CH31" s="10"/>
      <c r="CI31" s="10"/>
      <c r="CJ31" s="10"/>
      <c r="CK31" s="10"/>
      <c r="CL31" s="10"/>
      <c r="CM31" s="10"/>
      <c r="CN31" s="10"/>
      <c r="CO31" s="10"/>
      <c r="CP31" s="10"/>
      <c r="CQ31" s="10"/>
      <c r="CR31" s="10"/>
      <c r="CS31" s="10"/>
      <c r="CT31" s="10"/>
      <c r="CU31" s="10"/>
      <c r="CV31" s="10"/>
      <c r="CW31" s="10"/>
      <c r="CX31" s="10"/>
      <c r="CY31" s="10"/>
      <c r="CZ31" s="10"/>
      <c r="DA31" s="10"/>
      <c r="DB31" s="10"/>
      <c r="DC31" s="10"/>
      <c r="DD31" s="10"/>
      <c r="DE31" s="10"/>
      <c r="DF31" s="10"/>
      <c r="DG31" s="10"/>
      <c r="DH31" s="10"/>
      <c r="DI31" s="10"/>
      <c r="DJ31" s="10"/>
      <c r="DK31" s="10"/>
      <c r="DL31" s="10"/>
      <c r="DM31" s="10"/>
      <c r="DN31" s="10"/>
      <c r="DO31" s="10"/>
      <c r="DP31" s="10"/>
      <c r="DQ31" s="10"/>
      <c r="DR31" s="10"/>
      <c r="DS31" s="10"/>
      <c r="DT31" s="10"/>
      <c r="DU31" s="10"/>
      <c r="DV31" s="10"/>
      <c r="DW31" s="10"/>
      <c r="DX31" s="10"/>
      <c r="DY31" s="10"/>
      <c r="DZ31" s="10"/>
      <c r="EA31" s="10"/>
      <c r="EB31" s="10"/>
      <c r="EC31" s="10"/>
      <c r="ED31" s="10"/>
      <c r="EE31" s="10"/>
      <c r="EF31" s="10"/>
      <c r="EG31" s="10"/>
      <c r="EH31" s="10"/>
      <c r="EI31" s="10"/>
      <c r="EJ31" s="10"/>
      <c r="EK31" s="10"/>
      <c r="EL31" s="10"/>
      <c r="EM31" s="10"/>
      <c r="EN31" s="10"/>
      <c r="EO31" s="10"/>
      <c r="EP31" s="10"/>
      <c r="EQ31" s="10"/>
      <c r="ER31" s="10"/>
      <c r="ES31" s="10"/>
      <c r="ET31" s="10"/>
      <c r="EU31" s="10"/>
      <c r="EV31" s="10"/>
      <c r="EW31" s="10"/>
      <c r="EX31" s="10"/>
      <c r="EY31" s="10"/>
      <c r="EZ31" s="10"/>
      <c r="FA31" s="10"/>
      <c r="FB31" s="10"/>
      <c r="FC31" s="10"/>
      <c r="FD31" s="10"/>
      <c r="FE31" s="10"/>
      <c r="FF31" s="10"/>
      <c r="FG31" s="10"/>
      <c r="FH31" s="10"/>
      <c r="FI31" s="10"/>
      <c r="FJ31" s="10"/>
      <c r="FK31" s="10"/>
      <c r="FL31" s="10"/>
      <c r="FM31" s="10"/>
      <c r="FN31" s="10"/>
      <c r="FO31" s="10"/>
      <c r="FP31" s="10"/>
      <c r="FQ31" s="10"/>
      <c r="FR31" s="10"/>
      <c r="FS31" s="10"/>
      <c r="FT31" s="10"/>
      <c r="FU31" s="10"/>
      <c r="FV31" s="10"/>
      <c r="FW31" s="10"/>
      <c r="FX31" s="10"/>
      <c r="FY31" s="10"/>
      <c r="FZ31" s="10"/>
      <c r="GA31" s="10"/>
      <c r="GB31" s="10"/>
      <c r="GC31" s="10"/>
      <c r="GD31" s="10"/>
      <c r="GE31" s="10"/>
      <c r="GF31" s="10"/>
      <c r="GG31" s="10"/>
      <c r="GH31" s="10"/>
      <c r="GI31" s="10"/>
      <c r="GJ31" s="10"/>
      <c r="GK31" s="10"/>
      <c r="GL31" s="10"/>
      <c r="GM31" s="10"/>
      <c r="GN31" s="10"/>
      <c r="GO31" s="10"/>
      <c r="GP31" s="10"/>
      <c r="GQ31" s="10"/>
      <c r="GR31" s="10"/>
      <c r="GS31" s="10"/>
      <c r="GT31" s="10"/>
      <c r="GU31" s="10"/>
      <c r="GV31" s="10"/>
      <c r="GW31" s="10"/>
      <c r="GX31" s="10"/>
      <c r="GY31" s="10"/>
      <c r="GZ31" s="10"/>
      <c r="HA31" s="10"/>
      <c r="HB31" s="10"/>
      <c r="HC31" s="10"/>
      <c r="HD31" s="10"/>
      <c r="HE31" s="10"/>
      <c r="HF31" s="10"/>
      <c r="HG31" s="10"/>
      <c r="HH31" s="10"/>
      <c r="HI31" s="10"/>
      <c r="HJ31" s="10"/>
      <c r="HK31" s="10"/>
      <c r="HL31" s="10"/>
      <c r="HM31" s="10"/>
      <c r="HN31" s="10"/>
      <c r="HO31" s="10"/>
      <c r="HP31" s="10"/>
      <c r="HQ31" s="10"/>
      <c r="HR31" s="10"/>
      <c r="HS31" s="10"/>
      <c r="HT31" s="10"/>
      <c r="HU31" s="10"/>
      <c r="HV31" s="10"/>
      <c r="HW31" s="10"/>
      <c r="HX31" s="10"/>
      <c r="HY31" s="10"/>
      <c r="HZ31" s="10"/>
      <c r="IA31" s="10"/>
      <c r="IB31" s="10"/>
      <c r="IC31" s="10"/>
      <c r="ID31" s="10"/>
      <c r="IE31" s="10"/>
      <c r="IF31" s="10"/>
      <c r="IG31" s="10"/>
      <c r="IH31" s="10"/>
      <c r="II31" s="10"/>
      <c r="IJ31" s="10"/>
      <c r="IK31" s="10"/>
      <c r="IL31" s="10"/>
      <c r="IM31" s="10"/>
      <c r="IN31" s="10"/>
      <c r="IO31" s="10"/>
      <c r="IP31" s="10"/>
      <c r="IQ31" s="10"/>
      <c r="IR31" s="10"/>
      <c r="IS31" s="10"/>
      <c r="IT31" s="10"/>
      <c r="IU31" s="10"/>
      <c r="IV31" s="10"/>
      <c r="IW31" s="10"/>
      <c r="IX31" s="10"/>
      <c r="IY31" s="10"/>
    </row>
    <row r="32" spans="2:259" s="2" customFormat="1" ht="12.75" customHeight="1" x14ac:dyDescent="0.2">
      <c r="B32" s="907"/>
      <c r="C32" s="611"/>
      <c r="D32" s="612"/>
      <c r="E32" s="612"/>
      <c r="F32" s="613"/>
      <c r="G32" s="614"/>
      <c r="H32" s="604"/>
      <c r="I32" s="615"/>
      <c r="J32" s="615"/>
      <c r="K32" s="604"/>
      <c r="L32" s="910"/>
      <c r="M32" s="29"/>
      <c r="N32" s="33"/>
      <c r="O32" s="33"/>
      <c r="P32" s="20"/>
      <c r="Q32" s="20"/>
      <c r="R32" s="20"/>
      <c r="S32" s="31"/>
      <c r="T32" s="30"/>
      <c r="U32" s="30"/>
      <c r="V32" s="30"/>
      <c r="W32" s="30"/>
      <c r="X32" s="32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10"/>
      <c r="BK32" s="10"/>
      <c r="BL32" s="10"/>
      <c r="BM32" s="10"/>
      <c r="BN32" s="10"/>
      <c r="BO32" s="10"/>
      <c r="BP32" s="10"/>
      <c r="BQ32" s="10"/>
      <c r="BR32" s="10"/>
      <c r="BS32" s="10"/>
      <c r="BT32" s="10"/>
      <c r="BU32" s="10"/>
      <c r="BV32" s="10"/>
      <c r="BW32" s="10"/>
      <c r="BX32" s="10"/>
      <c r="BY32" s="10"/>
      <c r="BZ32" s="10"/>
      <c r="CA32" s="10"/>
      <c r="CB32" s="10"/>
      <c r="CC32" s="10"/>
      <c r="CD32" s="10"/>
      <c r="CE32" s="10"/>
      <c r="CF32" s="10"/>
      <c r="CG32" s="10"/>
      <c r="CH32" s="10"/>
      <c r="CI32" s="10"/>
      <c r="CJ32" s="10"/>
      <c r="CK32" s="10"/>
      <c r="CL32" s="10"/>
      <c r="CM32" s="10"/>
      <c r="CN32" s="10"/>
      <c r="CO32" s="10"/>
      <c r="CP32" s="10"/>
      <c r="CQ32" s="10"/>
      <c r="CR32" s="10"/>
      <c r="CS32" s="10"/>
      <c r="CT32" s="10"/>
      <c r="CU32" s="10"/>
      <c r="CV32" s="10"/>
      <c r="CW32" s="10"/>
      <c r="CX32" s="10"/>
      <c r="CY32" s="10"/>
      <c r="CZ32" s="10"/>
      <c r="DA32" s="10"/>
      <c r="DB32" s="10"/>
      <c r="DC32" s="10"/>
      <c r="DD32" s="10"/>
      <c r="DE32" s="10"/>
      <c r="DF32" s="10"/>
      <c r="DG32" s="10"/>
      <c r="DH32" s="10"/>
      <c r="DI32" s="10"/>
      <c r="DJ32" s="10"/>
      <c r="DK32" s="10"/>
      <c r="DL32" s="10"/>
      <c r="DM32" s="10"/>
      <c r="DN32" s="10"/>
      <c r="DO32" s="10"/>
      <c r="DP32" s="10"/>
      <c r="DQ32" s="10"/>
      <c r="DR32" s="10"/>
      <c r="DS32" s="10"/>
      <c r="DT32" s="10"/>
      <c r="DU32" s="10"/>
      <c r="DV32" s="10"/>
      <c r="DW32" s="10"/>
      <c r="DX32" s="10"/>
      <c r="DY32" s="10"/>
      <c r="DZ32" s="10"/>
      <c r="EA32" s="10"/>
      <c r="EB32" s="10"/>
      <c r="EC32" s="10"/>
      <c r="ED32" s="10"/>
      <c r="EE32" s="10"/>
      <c r="EF32" s="10"/>
      <c r="EG32" s="10"/>
      <c r="EH32" s="10"/>
      <c r="EI32" s="10"/>
      <c r="EJ32" s="10"/>
      <c r="EK32" s="10"/>
      <c r="EL32" s="10"/>
      <c r="EM32" s="10"/>
      <c r="EN32" s="10"/>
      <c r="EO32" s="10"/>
      <c r="EP32" s="10"/>
      <c r="EQ32" s="10"/>
      <c r="ER32" s="10"/>
      <c r="ES32" s="10"/>
      <c r="ET32" s="10"/>
      <c r="EU32" s="10"/>
      <c r="EV32" s="10"/>
      <c r="EW32" s="10"/>
      <c r="EX32" s="10"/>
      <c r="EY32" s="10"/>
      <c r="EZ32" s="10"/>
      <c r="FA32" s="10"/>
      <c r="FB32" s="10"/>
      <c r="FC32" s="10"/>
      <c r="FD32" s="10"/>
      <c r="FE32" s="10"/>
      <c r="FF32" s="10"/>
      <c r="FG32" s="10"/>
      <c r="FH32" s="10"/>
      <c r="FI32" s="10"/>
      <c r="FJ32" s="10"/>
      <c r="FK32" s="10"/>
      <c r="FL32" s="10"/>
      <c r="FM32" s="10"/>
      <c r="FN32" s="10"/>
      <c r="FO32" s="10"/>
      <c r="FP32" s="10"/>
      <c r="FQ32" s="10"/>
      <c r="FR32" s="10"/>
      <c r="FS32" s="10"/>
      <c r="FT32" s="10"/>
      <c r="FU32" s="10"/>
      <c r="FV32" s="10"/>
      <c r="FW32" s="10"/>
      <c r="FX32" s="10"/>
      <c r="FY32" s="10"/>
      <c r="FZ32" s="10"/>
      <c r="GA32" s="10"/>
      <c r="GB32" s="10"/>
      <c r="GC32" s="10"/>
      <c r="GD32" s="10"/>
      <c r="GE32" s="10"/>
      <c r="GF32" s="10"/>
      <c r="GG32" s="10"/>
      <c r="GH32" s="10"/>
      <c r="GI32" s="10"/>
      <c r="GJ32" s="10"/>
      <c r="GK32" s="10"/>
      <c r="GL32" s="10"/>
      <c r="GM32" s="10"/>
      <c r="GN32" s="10"/>
      <c r="GO32" s="10"/>
      <c r="GP32" s="10"/>
      <c r="GQ32" s="10"/>
      <c r="GR32" s="10"/>
      <c r="GS32" s="10"/>
      <c r="GT32" s="10"/>
      <c r="GU32" s="10"/>
      <c r="GV32" s="10"/>
      <c r="GW32" s="10"/>
      <c r="GX32" s="10"/>
      <c r="GY32" s="10"/>
      <c r="GZ32" s="10"/>
      <c r="HA32" s="10"/>
      <c r="HB32" s="10"/>
      <c r="HC32" s="10"/>
      <c r="HD32" s="10"/>
      <c r="HE32" s="10"/>
      <c r="HF32" s="10"/>
      <c r="HG32" s="10"/>
      <c r="HH32" s="10"/>
      <c r="HI32" s="10"/>
      <c r="HJ32" s="10"/>
      <c r="HK32" s="10"/>
      <c r="HL32" s="10"/>
      <c r="HM32" s="10"/>
      <c r="HN32" s="10"/>
      <c r="HO32" s="10"/>
      <c r="HP32" s="10"/>
      <c r="HQ32" s="10"/>
      <c r="HR32" s="10"/>
      <c r="HS32" s="10"/>
      <c r="HT32" s="10"/>
      <c r="HU32" s="10"/>
      <c r="HV32" s="10"/>
      <c r="HW32" s="10"/>
      <c r="HX32" s="10"/>
      <c r="HY32" s="10"/>
      <c r="HZ32" s="10"/>
      <c r="IA32" s="10"/>
      <c r="IB32" s="10"/>
      <c r="IC32" s="10"/>
      <c r="ID32" s="10"/>
      <c r="IE32" s="10"/>
      <c r="IF32" s="10"/>
      <c r="IG32" s="10"/>
      <c r="IH32" s="10"/>
      <c r="II32" s="10"/>
      <c r="IJ32" s="10"/>
      <c r="IK32" s="10"/>
      <c r="IL32" s="10"/>
      <c r="IM32" s="10"/>
      <c r="IN32" s="10"/>
      <c r="IO32" s="10"/>
      <c r="IP32" s="10"/>
      <c r="IQ32" s="10"/>
      <c r="IR32" s="10"/>
      <c r="IS32" s="10"/>
      <c r="IT32" s="10"/>
      <c r="IU32" s="10"/>
      <c r="IV32" s="10"/>
      <c r="IW32" s="10"/>
      <c r="IX32" s="10"/>
      <c r="IY32" s="10"/>
    </row>
    <row r="33" spans="2:259" s="2" customFormat="1" ht="12.75" customHeight="1" x14ac:dyDescent="0.2">
      <c r="B33" s="907"/>
      <c r="C33" s="611"/>
      <c r="D33" s="612"/>
      <c r="E33" s="612"/>
      <c r="F33" s="613"/>
      <c r="G33" s="614"/>
      <c r="H33" s="604"/>
      <c r="I33" s="615"/>
      <c r="J33" s="615"/>
      <c r="K33" s="604"/>
      <c r="L33" s="910"/>
      <c r="M33" s="29"/>
      <c r="N33" s="33"/>
      <c r="O33" s="33"/>
      <c r="P33" s="20"/>
      <c r="Q33" s="20"/>
      <c r="R33" s="20"/>
      <c r="S33" s="31"/>
      <c r="T33" s="30"/>
      <c r="U33" s="30"/>
      <c r="V33" s="30"/>
      <c r="W33" s="30"/>
      <c r="X33" s="32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  <c r="BC33" s="10"/>
      <c r="BD33" s="10"/>
      <c r="BE33" s="10"/>
      <c r="BF33" s="10"/>
      <c r="BG33" s="10"/>
      <c r="BH33" s="10"/>
      <c r="BI33" s="10"/>
      <c r="BJ33" s="10"/>
      <c r="BK33" s="10"/>
      <c r="BL33" s="10"/>
      <c r="BM33" s="10"/>
      <c r="BN33" s="10"/>
      <c r="BO33" s="10"/>
      <c r="BP33" s="10"/>
      <c r="BQ33" s="10"/>
      <c r="BR33" s="10"/>
      <c r="BS33" s="10"/>
      <c r="BT33" s="10"/>
      <c r="BU33" s="10"/>
      <c r="BV33" s="10"/>
      <c r="BW33" s="10"/>
      <c r="BX33" s="10"/>
      <c r="BY33" s="10"/>
      <c r="BZ33" s="10"/>
      <c r="CA33" s="10"/>
      <c r="CB33" s="10"/>
      <c r="CC33" s="10"/>
      <c r="CD33" s="10"/>
      <c r="CE33" s="10"/>
      <c r="CF33" s="10"/>
      <c r="CG33" s="10"/>
      <c r="CH33" s="10"/>
      <c r="CI33" s="10"/>
      <c r="CJ33" s="10"/>
      <c r="CK33" s="10"/>
      <c r="CL33" s="10"/>
      <c r="CM33" s="10"/>
      <c r="CN33" s="10"/>
      <c r="CO33" s="10"/>
      <c r="CP33" s="10"/>
      <c r="CQ33" s="10"/>
      <c r="CR33" s="10"/>
      <c r="CS33" s="10"/>
      <c r="CT33" s="10"/>
      <c r="CU33" s="10"/>
      <c r="CV33" s="10"/>
      <c r="CW33" s="10"/>
      <c r="CX33" s="10"/>
      <c r="CY33" s="10"/>
      <c r="CZ33" s="10"/>
      <c r="DA33" s="10"/>
      <c r="DB33" s="10"/>
      <c r="DC33" s="10"/>
      <c r="DD33" s="10"/>
      <c r="DE33" s="10"/>
      <c r="DF33" s="10"/>
      <c r="DG33" s="10"/>
      <c r="DH33" s="10"/>
      <c r="DI33" s="10"/>
      <c r="DJ33" s="10"/>
      <c r="DK33" s="10"/>
      <c r="DL33" s="10"/>
      <c r="DM33" s="10"/>
      <c r="DN33" s="10"/>
      <c r="DO33" s="10"/>
      <c r="DP33" s="10"/>
      <c r="DQ33" s="10"/>
      <c r="DR33" s="10"/>
      <c r="DS33" s="10"/>
      <c r="DT33" s="10"/>
      <c r="DU33" s="10"/>
      <c r="DV33" s="10"/>
      <c r="DW33" s="10"/>
      <c r="DX33" s="10"/>
      <c r="DY33" s="10"/>
      <c r="DZ33" s="10"/>
      <c r="EA33" s="10"/>
      <c r="EB33" s="10"/>
      <c r="EC33" s="10"/>
      <c r="ED33" s="10"/>
      <c r="EE33" s="10"/>
      <c r="EF33" s="10"/>
      <c r="EG33" s="10"/>
      <c r="EH33" s="10"/>
      <c r="EI33" s="10"/>
      <c r="EJ33" s="10"/>
      <c r="EK33" s="10"/>
      <c r="EL33" s="10"/>
      <c r="EM33" s="10"/>
      <c r="EN33" s="10"/>
      <c r="EO33" s="10"/>
      <c r="EP33" s="10"/>
      <c r="EQ33" s="10"/>
      <c r="ER33" s="10"/>
      <c r="ES33" s="10"/>
      <c r="ET33" s="10"/>
      <c r="EU33" s="10"/>
      <c r="EV33" s="10"/>
      <c r="EW33" s="10"/>
      <c r="EX33" s="10"/>
      <c r="EY33" s="10"/>
      <c r="EZ33" s="10"/>
      <c r="FA33" s="10"/>
      <c r="FB33" s="10"/>
      <c r="FC33" s="10"/>
      <c r="FD33" s="10"/>
      <c r="FE33" s="10"/>
      <c r="FF33" s="10"/>
      <c r="FG33" s="10"/>
      <c r="FH33" s="10"/>
      <c r="FI33" s="10"/>
      <c r="FJ33" s="10"/>
      <c r="FK33" s="10"/>
      <c r="FL33" s="10"/>
      <c r="FM33" s="10"/>
      <c r="FN33" s="10"/>
      <c r="FO33" s="10"/>
      <c r="FP33" s="10"/>
      <c r="FQ33" s="10"/>
      <c r="FR33" s="10"/>
      <c r="FS33" s="10"/>
      <c r="FT33" s="10"/>
      <c r="FU33" s="10"/>
      <c r="FV33" s="10"/>
      <c r="FW33" s="10"/>
      <c r="FX33" s="10"/>
      <c r="FY33" s="10"/>
      <c r="FZ33" s="10"/>
      <c r="GA33" s="10"/>
      <c r="GB33" s="10"/>
      <c r="GC33" s="10"/>
      <c r="GD33" s="10"/>
      <c r="GE33" s="10"/>
      <c r="GF33" s="10"/>
      <c r="GG33" s="10"/>
      <c r="GH33" s="10"/>
      <c r="GI33" s="10"/>
      <c r="GJ33" s="10"/>
      <c r="GK33" s="10"/>
      <c r="GL33" s="10"/>
      <c r="GM33" s="10"/>
      <c r="GN33" s="10"/>
      <c r="GO33" s="10"/>
      <c r="GP33" s="10"/>
      <c r="GQ33" s="10"/>
      <c r="GR33" s="10"/>
      <c r="GS33" s="10"/>
      <c r="GT33" s="10"/>
      <c r="GU33" s="10"/>
      <c r="GV33" s="10"/>
      <c r="GW33" s="10"/>
      <c r="GX33" s="10"/>
      <c r="GY33" s="10"/>
      <c r="GZ33" s="10"/>
      <c r="HA33" s="10"/>
      <c r="HB33" s="10"/>
      <c r="HC33" s="10"/>
      <c r="HD33" s="10"/>
      <c r="HE33" s="10"/>
      <c r="HF33" s="10"/>
      <c r="HG33" s="10"/>
      <c r="HH33" s="10"/>
      <c r="HI33" s="10"/>
      <c r="HJ33" s="10"/>
      <c r="HK33" s="10"/>
      <c r="HL33" s="10"/>
      <c r="HM33" s="10"/>
      <c r="HN33" s="10"/>
      <c r="HO33" s="10"/>
      <c r="HP33" s="10"/>
      <c r="HQ33" s="10"/>
      <c r="HR33" s="10"/>
      <c r="HS33" s="10"/>
      <c r="HT33" s="10"/>
      <c r="HU33" s="10"/>
      <c r="HV33" s="10"/>
      <c r="HW33" s="10"/>
      <c r="HX33" s="10"/>
      <c r="HY33" s="10"/>
      <c r="HZ33" s="10"/>
      <c r="IA33" s="10"/>
      <c r="IB33" s="10"/>
      <c r="IC33" s="10"/>
      <c r="ID33" s="10"/>
      <c r="IE33" s="10"/>
      <c r="IF33" s="10"/>
      <c r="IG33" s="10"/>
      <c r="IH33" s="10"/>
      <c r="II33" s="10"/>
      <c r="IJ33" s="10"/>
      <c r="IK33" s="10"/>
      <c r="IL33" s="10"/>
      <c r="IM33" s="10"/>
      <c r="IN33" s="10"/>
      <c r="IO33" s="10"/>
      <c r="IP33" s="10"/>
      <c r="IQ33" s="10"/>
      <c r="IR33" s="10"/>
      <c r="IS33" s="10"/>
      <c r="IT33" s="10"/>
      <c r="IU33" s="10"/>
      <c r="IV33" s="10"/>
      <c r="IW33" s="10"/>
      <c r="IX33" s="10"/>
      <c r="IY33" s="10"/>
    </row>
    <row r="34" spans="2:259" s="2" customFormat="1" ht="12.75" customHeight="1" x14ac:dyDescent="0.2">
      <c r="B34" s="907"/>
      <c r="C34" s="611"/>
      <c r="D34" s="612"/>
      <c r="E34" s="612"/>
      <c r="F34" s="613"/>
      <c r="G34" s="614"/>
      <c r="H34" s="604"/>
      <c r="I34" s="615"/>
      <c r="J34" s="615"/>
      <c r="K34" s="604"/>
      <c r="L34" s="910"/>
      <c r="M34" s="29"/>
      <c r="N34" s="33"/>
      <c r="O34" s="33"/>
      <c r="P34" s="20"/>
      <c r="Q34" s="20"/>
      <c r="R34" s="20"/>
      <c r="S34" s="31"/>
      <c r="T34" s="30"/>
      <c r="U34" s="30"/>
      <c r="V34" s="30"/>
      <c r="W34" s="30"/>
      <c r="X34" s="32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"/>
      <c r="BC34" s="10"/>
      <c r="BD34" s="10"/>
      <c r="BE34" s="10"/>
      <c r="BF34" s="10"/>
      <c r="BG34" s="10"/>
      <c r="BH34" s="10"/>
      <c r="BI34" s="10"/>
      <c r="BJ34" s="10"/>
      <c r="BK34" s="10"/>
      <c r="BL34" s="10"/>
      <c r="BM34" s="10"/>
      <c r="BN34" s="10"/>
      <c r="BO34" s="10"/>
      <c r="BP34" s="10"/>
      <c r="BQ34" s="10"/>
      <c r="BR34" s="10"/>
      <c r="BS34" s="10"/>
      <c r="BT34" s="10"/>
      <c r="BU34" s="10"/>
      <c r="BV34" s="10"/>
      <c r="BW34" s="10"/>
      <c r="BX34" s="10"/>
      <c r="BY34" s="10"/>
      <c r="BZ34" s="10"/>
      <c r="CA34" s="10"/>
      <c r="CB34" s="10"/>
      <c r="CC34" s="10"/>
      <c r="CD34" s="10"/>
      <c r="CE34" s="10"/>
      <c r="CF34" s="10"/>
      <c r="CG34" s="10"/>
      <c r="CH34" s="10"/>
      <c r="CI34" s="10"/>
      <c r="CJ34" s="10"/>
      <c r="CK34" s="10"/>
      <c r="CL34" s="10"/>
      <c r="CM34" s="10"/>
      <c r="CN34" s="10"/>
      <c r="CO34" s="10"/>
      <c r="CP34" s="10"/>
      <c r="CQ34" s="10"/>
      <c r="CR34" s="10"/>
      <c r="CS34" s="10"/>
      <c r="CT34" s="10"/>
      <c r="CU34" s="10"/>
      <c r="CV34" s="10"/>
      <c r="CW34" s="10"/>
      <c r="CX34" s="10"/>
      <c r="CY34" s="10"/>
      <c r="CZ34" s="10"/>
      <c r="DA34" s="10"/>
      <c r="DB34" s="10"/>
      <c r="DC34" s="10"/>
      <c r="DD34" s="10"/>
      <c r="DE34" s="10"/>
      <c r="DF34" s="10"/>
      <c r="DG34" s="10"/>
      <c r="DH34" s="10"/>
      <c r="DI34" s="10"/>
      <c r="DJ34" s="10"/>
      <c r="DK34" s="10"/>
      <c r="DL34" s="10"/>
      <c r="DM34" s="10"/>
      <c r="DN34" s="10"/>
      <c r="DO34" s="10"/>
      <c r="DP34" s="10"/>
      <c r="DQ34" s="10"/>
      <c r="DR34" s="10"/>
      <c r="DS34" s="10"/>
      <c r="DT34" s="10"/>
      <c r="DU34" s="10"/>
      <c r="DV34" s="10"/>
      <c r="DW34" s="10"/>
      <c r="DX34" s="10"/>
      <c r="DY34" s="10"/>
      <c r="DZ34" s="10"/>
      <c r="EA34" s="10"/>
      <c r="EB34" s="10"/>
      <c r="EC34" s="10"/>
      <c r="ED34" s="10"/>
      <c r="EE34" s="10"/>
      <c r="EF34" s="10"/>
      <c r="EG34" s="10"/>
      <c r="EH34" s="10"/>
      <c r="EI34" s="10"/>
      <c r="EJ34" s="10"/>
      <c r="EK34" s="10"/>
      <c r="EL34" s="10"/>
      <c r="EM34" s="10"/>
      <c r="EN34" s="10"/>
      <c r="EO34" s="10"/>
      <c r="EP34" s="10"/>
      <c r="EQ34" s="10"/>
      <c r="ER34" s="10"/>
      <c r="ES34" s="10"/>
      <c r="ET34" s="10"/>
      <c r="EU34" s="10"/>
      <c r="EV34" s="10"/>
      <c r="EW34" s="10"/>
      <c r="EX34" s="10"/>
      <c r="EY34" s="10"/>
      <c r="EZ34" s="10"/>
      <c r="FA34" s="10"/>
      <c r="FB34" s="10"/>
      <c r="FC34" s="10"/>
      <c r="FD34" s="10"/>
      <c r="FE34" s="10"/>
      <c r="FF34" s="10"/>
      <c r="FG34" s="10"/>
      <c r="FH34" s="10"/>
      <c r="FI34" s="10"/>
      <c r="FJ34" s="10"/>
      <c r="FK34" s="10"/>
      <c r="FL34" s="10"/>
      <c r="FM34" s="10"/>
      <c r="FN34" s="10"/>
      <c r="FO34" s="10"/>
      <c r="FP34" s="10"/>
      <c r="FQ34" s="10"/>
      <c r="FR34" s="10"/>
      <c r="FS34" s="10"/>
      <c r="FT34" s="10"/>
      <c r="FU34" s="10"/>
      <c r="FV34" s="10"/>
      <c r="FW34" s="10"/>
      <c r="FX34" s="10"/>
      <c r="FY34" s="10"/>
      <c r="FZ34" s="10"/>
      <c r="GA34" s="10"/>
      <c r="GB34" s="10"/>
      <c r="GC34" s="10"/>
      <c r="GD34" s="10"/>
      <c r="GE34" s="10"/>
      <c r="GF34" s="10"/>
      <c r="GG34" s="10"/>
      <c r="GH34" s="10"/>
      <c r="GI34" s="10"/>
      <c r="GJ34" s="10"/>
      <c r="GK34" s="10"/>
      <c r="GL34" s="10"/>
      <c r="GM34" s="10"/>
      <c r="GN34" s="10"/>
      <c r="GO34" s="10"/>
      <c r="GP34" s="10"/>
      <c r="GQ34" s="10"/>
      <c r="GR34" s="10"/>
      <c r="GS34" s="10"/>
      <c r="GT34" s="10"/>
      <c r="GU34" s="10"/>
      <c r="GV34" s="10"/>
      <c r="GW34" s="10"/>
      <c r="GX34" s="10"/>
      <c r="GY34" s="10"/>
      <c r="GZ34" s="10"/>
      <c r="HA34" s="10"/>
      <c r="HB34" s="10"/>
      <c r="HC34" s="10"/>
      <c r="HD34" s="10"/>
      <c r="HE34" s="10"/>
      <c r="HF34" s="10"/>
      <c r="HG34" s="10"/>
      <c r="HH34" s="10"/>
      <c r="HI34" s="10"/>
      <c r="HJ34" s="10"/>
      <c r="HK34" s="10"/>
      <c r="HL34" s="10"/>
      <c r="HM34" s="10"/>
      <c r="HN34" s="10"/>
      <c r="HO34" s="10"/>
      <c r="HP34" s="10"/>
      <c r="HQ34" s="10"/>
      <c r="HR34" s="10"/>
      <c r="HS34" s="10"/>
      <c r="HT34" s="10"/>
      <c r="HU34" s="10"/>
      <c r="HV34" s="10"/>
      <c r="HW34" s="10"/>
      <c r="HX34" s="10"/>
      <c r="HY34" s="10"/>
      <c r="HZ34" s="10"/>
      <c r="IA34" s="10"/>
      <c r="IB34" s="10"/>
      <c r="IC34" s="10"/>
      <c r="ID34" s="10"/>
      <c r="IE34" s="10"/>
      <c r="IF34" s="10"/>
      <c r="IG34" s="10"/>
      <c r="IH34" s="10"/>
      <c r="II34" s="10"/>
      <c r="IJ34" s="10"/>
      <c r="IK34" s="10"/>
      <c r="IL34" s="10"/>
      <c r="IM34" s="10"/>
      <c r="IN34" s="10"/>
      <c r="IO34" s="10"/>
      <c r="IP34" s="10"/>
      <c r="IQ34" s="10"/>
      <c r="IR34" s="10"/>
      <c r="IS34" s="10"/>
      <c r="IT34" s="10"/>
      <c r="IU34" s="10"/>
      <c r="IV34" s="10"/>
      <c r="IW34" s="10"/>
      <c r="IX34" s="10"/>
      <c r="IY34" s="10"/>
    </row>
    <row r="35" spans="2:259" s="2" customFormat="1" ht="12.75" customHeight="1" x14ac:dyDescent="0.2">
      <c r="B35" s="907"/>
      <c r="C35" s="611"/>
      <c r="D35" s="612"/>
      <c r="E35" s="612"/>
      <c r="F35" s="613"/>
      <c r="G35" s="614"/>
      <c r="H35" s="604"/>
      <c r="I35" s="615"/>
      <c r="J35" s="615"/>
      <c r="K35" s="604"/>
      <c r="L35" s="910"/>
      <c r="M35" s="29"/>
      <c r="N35" s="33"/>
      <c r="O35" s="33"/>
      <c r="P35" s="20"/>
      <c r="Q35" s="20"/>
      <c r="R35" s="20"/>
      <c r="S35" s="31"/>
      <c r="T35" s="30"/>
      <c r="U35" s="30"/>
      <c r="V35" s="30"/>
      <c r="W35" s="30"/>
      <c r="X35" s="32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"/>
      <c r="BC35" s="10"/>
      <c r="BD35" s="10"/>
      <c r="BE35" s="10"/>
      <c r="BF35" s="10"/>
      <c r="BG35" s="10"/>
      <c r="BH35" s="10"/>
      <c r="BI35" s="10"/>
      <c r="BJ35" s="10"/>
      <c r="BK35" s="10"/>
      <c r="BL35" s="10"/>
      <c r="BM35" s="10"/>
      <c r="BN35" s="10"/>
      <c r="BO35" s="10"/>
      <c r="BP35" s="10"/>
      <c r="BQ35" s="10"/>
      <c r="BR35" s="10"/>
      <c r="BS35" s="10"/>
      <c r="BT35" s="10"/>
      <c r="BU35" s="10"/>
      <c r="BV35" s="10"/>
      <c r="BW35" s="10"/>
      <c r="BX35" s="10"/>
      <c r="BY35" s="10"/>
      <c r="BZ35" s="10"/>
      <c r="CA35" s="10"/>
      <c r="CB35" s="10"/>
      <c r="CC35" s="10"/>
      <c r="CD35" s="10"/>
      <c r="CE35" s="10"/>
      <c r="CF35" s="10"/>
      <c r="CG35" s="10"/>
      <c r="CH35" s="10"/>
      <c r="CI35" s="10"/>
      <c r="CJ35" s="10"/>
      <c r="CK35" s="10"/>
      <c r="CL35" s="10"/>
      <c r="CM35" s="10"/>
      <c r="CN35" s="10"/>
      <c r="CO35" s="10"/>
      <c r="CP35" s="10"/>
      <c r="CQ35" s="10"/>
      <c r="CR35" s="10"/>
      <c r="CS35" s="10"/>
      <c r="CT35" s="10"/>
      <c r="CU35" s="10"/>
      <c r="CV35" s="10"/>
      <c r="CW35" s="10"/>
      <c r="CX35" s="10"/>
      <c r="CY35" s="10"/>
      <c r="CZ35" s="10"/>
      <c r="DA35" s="10"/>
      <c r="DB35" s="10"/>
      <c r="DC35" s="10"/>
      <c r="DD35" s="10"/>
      <c r="DE35" s="10"/>
      <c r="DF35" s="10"/>
      <c r="DG35" s="10"/>
      <c r="DH35" s="10"/>
      <c r="DI35" s="10"/>
      <c r="DJ35" s="10"/>
      <c r="DK35" s="10"/>
      <c r="DL35" s="10"/>
      <c r="DM35" s="10"/>
      <c r="DN35" s="10"/>
      <c r="DO35" s="10"/>
      <c r="DP35" s="10"/>
      <c r="DQ35" s="10"/>
      <c r="DR35" s="10"/>
      <c r="DS35" s="10"/>
      <c r="DT35" s="10"/>
      <c r="DU35" s="10"/>
      <c r="DV35" s="10"/>
      <c r="DW35" s="10"/>
      <c r="DX35" s="10"/>
      <c r="DY35" s="10"/>
      <c r="DZ35" s="10"/>
      <c r="EA35" s="10"/>
      <c r="EB35" s="10"/>
      <c r="EC35" s="10"/>
      <c r="ED35" s="10"/>
      <c r="EE35" s="10"/>
      <c r="EF35" s="10"/>
      <c r="EG35" s="10"/>
      <c r="EH35" s="10"/>
      <c r="EI35" s="10"/>
      <c r="EJ35" s="10"/>
      <c r="EK35" s="10"/>
      <c r="EL35" s="10"/>
      <c r="EM35" s="10"/>
      <c r="EN35" s="10"/>
      <c r="EO35" s="10"/>
      <c r="EP35" s="10"/>
      <c r="EQ35" s="10"/>
      <c r="ER35" s="10"/>
      <c r="ES35" s="10"/>
      <c r="ET35" s="10"/>
      <c r="EU35" s="10"/>
      <c r="EV35" s="10"/>
      <c r="EW35" s="10"/>
      <c r="EX35" s="10"/>
      <c r="EY35" s="10"/>
      <c r="EZ35" s="10"/>
      <c r="FA35" s="10"/>
      <c r="FB35" s="10"/>
      <c r="FC35" s="10"/>
      <c r="FD35" s="10"/>
      <c r="FE35" s="10"/>
      <c r="FF35" s="10"/>
      <c r="FG35" s="10"/>
      <c r="FH35" s="10"/>
      <c r="FI35" s="10"/>
      <c r="FJ35" s="10"/>
      <c r="FK35" s="10"/>
      <c r="FL35" s="10"/>
      <c r="FM35" s="10"/>
      <c r="FN35" s="10"/>
      <c r="FO35" s="10"/>
      <c r="FP35" s="10"/>
      <c r="FQ35" s="10"/>
      <c r="FR35" s="10"/>
      <c r="FS35" s="10"/>
      <c r="FT35" s="10"/>
      <c r="FU35" s="10"/>
      <c r="FV35" s="10"/>
      <c r="FW35" s="10"/>
      <c r="FX35" s="10"/>
      <c r="FY35" s="10"/>
      <c r="FZ35" s="10"/>
      <c r="GA35" s="10"/>
      <c r="GB35" s="10"/>
      <c r="GC35" s="10"/>
      <c r="GD35" s="10"/>
      <c r="GE35" s="10"/>
      <c r="GF35" s="10"/>
      <c r="GG35" s="10"/>
      <c r="GH35" s="10"/>
      <c r="GI35" s="10"/>
      <c r="GJ35" s="10"/>
      <c r="GK35" s="10"/>
      <c r="GL35" s="10"/>
      <c r="GM35" s="10"/>
      <c r="GN35" s="10"/>
      <c r="GO35" s="10"/>
      <c r="GP35" s="10"/>
      <c r="GQ35" s="10"/>
      <c r="GR35" s="10"/>
      <c r="GS35" s="10"/>
      <c r="GT35" s="10"/>
      <c r="GU35" s="10"/>
      <c r="GV35" s="10"/>
      <c r="GW35" s="10"/>
      <c r="GX35" s="10"/>
      <c r="GY35" s="10"/>
      <c r="GZ35" s="10"/>
      <c r="HA35" s="10"/>
      <c r="HB35" s="10"/>
      <c r="HC35" s="10"/>
      <c r="HD35" s="10"/>
      <c r="HE35" s="10"/>
      <c r="HF35" s="10"/>
      <c r="HG35" s="10"/>
      <c r="HH35" s="10"/>
      <c r="HI35" s="10"/>
      <c r="HJ35" s="10"/>
      <c r="HK35" s="10"/>
      <c r="HL35" s="10"/>
      <c r="HM35" s="10"/>
      <c r="HN35" s="10"/>
      <c r="HO35" s="10"/>
      <c r="HP35" s="10"/>
      <c r="HQ35" s="10"/>
      <c r="HR35" s="10"/>
      <c r="HS35" s="10"/>
      <c r="HT35" s="10"/>
      <c r="HU35" s="10"/>
      <c r="HV35" s="10"/>
      <c r="HW35" s="10"/>
      <c r="HX35" s="10"/>
      <c r="HY35" s="10"/>
      <c r="HZ35" s="10"/>
      <c r="IA35" s="10"/>
      <c r="IB35" s="10"/>
      <c r="IC35" s="10"/>
      <c r="ID35" s="10"/>
      <c r="IE35" s="10"/>
      <c r="IF35" s="10"/>
      <c r="IG35" s="10"/>
      <c r="IH35" s="10"/>
      <c r="II35" s="10"/>
      <c r="IJ35" s="10"/>
      <c r="IK35" s="10"/>
      <c r="IL35" s="10"/>
      <c r="IM35" s="10"/>
      <c r="IN35" s="10"/>
      <c r="IO35" s="10"/>
      <c r="IP35" s="10"/>
      <c r="IQ35" s="10"/>
      <c r="IR35" s="10"/>
      <c r="IS35" s="10"/>
      <c r="IT35" s="10"/>
      <c r="IU35" s="10"/>
      <c r="IV35" s="10"/>
      <c r="IW35" s="10"/>
      <c r="IX35" s="10"/>
      <c r="IY35" s="10"/>
    </row>
    <row r="36" spans="2:259" s="2" customFormat="1" ht="12.75" customHeight="1" thickBot="1" x14ac:dyDescent="0.25">
      <c r="B36" s="908"/>
      <c r="C36" s="616"/>
      <c r="D36" s="617"/>
      <c r="E36" s="617"/>
      <c r="F36" s="618"/>
      <c r="G36" s="619"/>
      <c r="H36" s="605"/>
      <c r="I36" s="620"/>
      <c r="J36" s="620"/>
      <c r="K36" s="605"/>
      <c r="L36" s="911"/>
      <c r="M36" s="29"/>
      <c r="N36" s="33"/>
      <c r="O36" s="33"/>
      <c r="P36" s="20"/>
      <c r="Q36" s="20"/>
      <c r="R36" s="20"/>
      <c r="S36" s="31"/>
      <c r="T36" s="30"/>
      <c r="U36" s="30"/>
      <c r="V36" s="30"/>
      <c r="W36" s="30"/>
      <c r="X36" s="32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A36" s="10"/>
      <c r="BB36" s="10"/>
      <c r="BC36" s="10"/>
      <c r="BD36" s="10"/>
      <c r="BE36" s="10"/>
      <c r="BF36" s="10"/>
      <c r="BG36" s="10"/>
      <c r="BH36" s="10"/>
      <c r="BI36" s="10"/>
      <c r="BJ36" s="10"/>
      <c r="BK36" s="10"/>
      <c r="BL36" s="10"/>
      <c r="BM36" s="10"/>
      <c r="BN36" s="10"/>
      <c r="BO36" s="10"/>
      <c r="BP36" s="10"/>
      <c r="BQ36" s="10"/>
      <c r="BR36" s="10"/>
      <c r="BS36" s="10"/>
      <c r="BT36" s="10"/>
      <c r="BU36" s="10"/>
      <c r="BV36" s="10"/>
      <c r="BW36" s="10"/>
      <c r="BX36" s="10"/>
      <c r="BY36" s="10"/>
      <c r="BZ36" s="10"/>
      <c r="CA36" s="10"/>
      <c r="CB36" s="10"/>
      <c r="CC36" s="10"/>
      <c r="CD36" s="10"/>
      <c r="CE36" s="10"/>
      <c r="CF36" s="10"/>
      <c r="CG36" s="10"/>
      <c r="CH36" s="10"/>
      <c r="CI36" s="10"/>
      <c r="CJ36" s="10"/>
      <c r="CK36" s="10"/>
      <c r="CL36" s="10"/>
      <c r="CM36" s="10"/>
      <c r="CN36" s="10"/>
      <c r="CO36" s="10"/>
      <c r="CP36" s="10"/>
      <c r="CQ36" s="10"/>
      <c r="CR36" s="10"/>
      <c r="CS36" s="10"/>
      <c r="CT36" s="10"/>
      <c r="CU36" s="10"/>
      <c r="CV36" s="10"/>
      <c r="CW36" s="10"/>
      <c r="CX36" s="10"/>
      <c r="CY36" s="10"/>
      <c r="CZ36" s="10"/>
      <c r="DA36" s="10"/>
      <c r="DB36" s="10"/>
      <c r="DC36" s="10"/>
      <c r="DD36" s="10"/>
      <c r="DE36" s="10"/>
      <c r="DF36" s="10"/>
      <c r="DG36" s="10"/>
      <c r="DH36" s="10"/>
      <c r="DI36" s="10"/>
      <c r="DJ36" s="10"/>
      <c r="DK36" s="10"/>
      <c r="DL36" s="10"/>
      <c r="DM36" s="10"/>
      <c r="DN36" s="10"/>
      <c r="DO36" s="10"/>
      <c r="DP36" s="10"/>
      <c r="DQ36" s="10"/>
      <c r="DR36" s="10"/>
      <c r="DS36" s="10"/>
      <c r="DT36" s="10"/>
      <c r="DU36" s="10"/>
      <c r="DV36" s="10"/>
      <c r="DW36" s="10"/>
      <c r="DX36" s="10"/>
      <c r="DY36" s="10"/>
      <c r="DZ36" s="10"/>
      <c r="EA36" s="10"/>
      <c r="EB36" s="10"/>
      <c r="EC36" s="10"/>
      <c r="ED36" s="10"/>
      <c r="EE36" s="10"/>
      <c r="EF36" s="10"/>
      <c r="EG36" s="10"/>
      <c r="EH36" s="10"/>
      <c r="EI36" s="10"/>
      <c r="EJ36" s="10"/>
      <c r="EK36" s="10"/>
      <c r="EL36" s="10"/>
      <c r="EM36" s="10"/>
      <c r="EN36" s="10"/>
      <c r="EO36" s="10"/>
      <c r="EP36" s="10"/>
      <c r="EQ36" s="10"/>
      <c r="ER36" s="10"/>
      <c r="ES36" s="10"/>
      <c r="ET36" s="10"/>
      <c r="EU36" s="10"/>
      <c r="EV36" s="10"/>
      <c r="EW36" s="10"/>
      <c r="EX36" s="10"/>
      <c r="EY36" s="10"/>
      <c r="EZ36" s="10"/>
      <c r="FA36" s="10"/>
      <c r="FB36" s="10"/>
      <c r="FC36" s="10"/>
      <c r="FD36" s="10"/>
      <c r="FE36" s="10"/>
      <c r="FF36" s="10"/>
      <c r="FG36" s="10"/>
      <c r="FH36" s="10"/>
      <c r="FI36" s="10"/>
      <c r="FJ36" s="10"/>
      <c r="FK36" s="10"/>
      <c r="FL36" s="10"/>
      <c r="FM36" s="10"/>
      <c r="FN36" s="10"/>
      <c r="FO36" s="10"/>
      <c r="FP36" s="10"/>
      <c r="FQ36" s="10"/>
      <c r="FR36" s="10"/>
      <c r="FS36" s="10"/>
      <c r="FT36" s="10"/>
      <c r="FU36" s="10"/>
      <c r="FV36" s="10"/>
      <c r="FW36" s="10"/>
      <c r="FX36" s="10"/>
      <c r="FY36" s="10"/>
      <c r="FZ36" s="10"/>
      <c r="GA36" s="10"/>
      <c r="GB36" s="10"/>
      <c r="GC36" s="10"/>
      <c r="GD36" s="10"/>
      <c r="GE36" s="10"/>
      <c r="GF36" s="10"/>
      <c r="GG36" s="10"/>
      <c r="GH36" s="10"/>
      <c r="GI36" s="10"/>
      <c r="GJ36" s="10"/>
      <c r="GK36" s="10"/>
      <c r="GL36" s="10"/>
      <c r="GM36" s="10"/>
      <c r="GN36" s="10"/>
      <c r="GO36" s="10"/>
      <c r="GP36" s="10"/>
      <c r="GQ36" s="10"/>
      <c r="GR36" s="10"/>
      <c r="GS36" s="10"/>
      <c r="GT36" s="10"/>
      <c r="GU36" s="10"/>
      <c r="GV36" s="10"/>
      <c r="GW36" s="10"/>
      <c r="GX36" s="10"/>
      <c r="GY36" s="10"/>
      <c r="GZ36" s="10"/>
      <c r="HA36" s="10"/>
      <c r="HB36" s="10"/>
      <c r="HC36" s="10"/>
      <c r="HD36" s="10"/>
      <c r="HE36" s="10"/>
      <c r="HF36" s="10"/>
      <c r="HG36" s="10"/>
      <c r="HH36" s="10"/>
      <c r="HI36" s="10"/>
      <c r="HJ36" s="10"/>
      <c r="HK36" s="10"/>
      <c r="HL36" s="10"/>
      <c r="HM36" s="10"/>
      <c r="HN36" s="10"/>
      <c r="HO36" s="10"/>
      <c r="HP36" s="10"/>
      <c r="HQ36" s="10"/>
      <c r="HR36" s="10"/>
      <c r="HS36" s="10"/>
      <c r="HT36" s="10"/>
      <c r="HU36" s="10"/>
      <c r="HV36" s="10"/>
      <c r="HW36" s="10"/>
      <c r="HX36" s="10"/>
      <c r="HY36" s="10"/>
      <c r="HZ36" s="10"/>
      <c r="IA36" s="10"/>
      <c r="IB36" s="10"/>
      <c r="IC36" s="10"/>
      <c r="ID36" s="10"/>
      <c r="IE36" s="10"/>
      <c r="IF36" s="10"/>
      <c r="IG36" s="10"/>
      <c r="IH36" s="10"/>
      <c r="II36" s="10"/>
      <c r="IJ36" s="10"/>
      <c r="IK36" s="10"/>
      <c r="IL36" s="10"/>
      <c r="IM36" s="10"/>
      <c r="IN36" s="10"/>
      <c r="IO36" s="10"/>
      <c r="IP36" s="10"/>
      <c r="IQ36" s="10"/>
      <c r="IR36" s="10"/>
      <c r="IS36" s="10"/>
      <c r="IT36" s="10"/>
      <c r="IU36" s="10"/>
      <c r="IV36" s="10"/>
      <c r="IW36" s="10"/>
      <c r="IX36" s="10"/>
      <c r="IY36" s="10"/>
    </row>
    <row r="37" spans="2:259" ht="12.75" customHeight="1" thickBot="1" x14ac:dyDescent="0.25">
      <c r="B37" s="26"/>
      <c r="C37" s="42"/>
      <c r="D37" s="42"/>
      <c r="E37" s="43"/>
      <c r="F37" s="43"/>
      <c r="G37" s="43"/>
      <c r="H37" s="43"/>
      <c r="I37" s="43"/>
      <c r="J37" s="43"/>
      <c r="K37" s="459" t="s">
        <v>94</v>
      </c>
      <c r="L37" s="190">
        <f>SUM(L11:L36)</f>
        <v>29188000</v>
      </c>
      <c r="M37" s="27"/>
      <c r="N37" s="27"/>
      <c r="O37" s="27"/>
      <c r="P37" s="33"/>
      <c r="Q37" s="33"/>
      <c r="R37" s="33"/>
      <c r="S37" s="34"/>
      <c r="T37" s="34"/>
      <c r="U37" s="35"/>
      <c r="V37" s="35"/>
      <c r="W37" s="36"/>
      <c r="X37" s="36"/>
    </row>
    <row r="38" spans="2:259" ht="12.75" customHeight="1" x14ac:dyDescent="0.2">
      <c r="B38" s="26"/>
      <c r="C38" s="42"/>
      <c r="D38" s="42"/>
      <c r="E38" s="43"/>
      <c r="F38" s="43"/>
      <c r="G38" s="43"/>
      <c r="H38" s="43"/>
      <c r="I38" s="43"/>
      <c r="J38" s="43"/>
      <c r="K38" s="37"/>
      <c r="L38" s="37"/>
      <c r="M38" s="27"/>
      <c r="N38" s="27"/>
      <c r="O38" s="27"/>
      <c r="P38" s="33"/>
      <c r="Q38" s="33"/>
      <c r="R38" s="33"/>
      <c r="S38" s="34"/>
      <c r="T38" s="34"/>
      <c r="U38" s="35"/>
      <c r="V38" s="35"/>
      <c r="W38" s="36"/>
      <c r="X38" s="36"/>
    </row>
    <row r="39" spans="2:259" ht="12.75" customHeight="1" x14ac:dyDescent="0.2">
      <c r="B39" s="26"/>
      <c r="C39" s="26"/>
      <c r="D39" s="26"/>
      <c r="E39" s="26"/>
      <c r="F39" s="26"/>
      <c r="G39" s="26"/>
      <c r="H39" s="26"/>
      <c r="I39" s="26"/>
      <c r="J39" s="26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5"/>
      <c r="V39" s="35"/>
      <c r="W39" s="36"/>
      <c r="X39" s="36"/>
    </row>
    <row r="40" spans="2:259" ht="12.75" customHeight="1" x14ac:dyDescent="0.2">
      <c r="B40" s="26"/>
      <c r="C40" s="26"/>
      <c r="D40" s="26"/>
      <c r="E40" s="26"/>
      <c r="F40" s="26"/>
      <c r="G40" s="26"/>
      <c r="H40" s="26"/>
      <c r="I40" s="26"/>
      <c r="J40" s="26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5"/>
      <c r="V40" s="35"/>
      <c r="W40" s="36"/>
      <c r="X40" s="36"/>
    </row>
    <row r="41" spans="2:259" x14ac:dyDescent="0.2">
      <c r="B41" s="26"/>
      <c r="C41" s="26"/>
      <c r="D41" s="26"/>
      <c r="E41" s="26"/>
      <c r="F41" s="26"/>
      <c r="G41" s="26"/>
      <c r="H41" s="26"/>
      <c r="I41" s="26"/>
      <c r="J41" s="26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5"/>
      <c r="V41" s="35"/>
      <c r="W41" s="36"/>
      <c r="X41" s="36"/>
    </row>
    <row r="42" spans="2:259" x14ac:dyDescent="0.2">
      <c r="B42" s="26"/>
      <c r="C42" s="26"/>
      <c r="D42" s="26"/>
      <c r="E42" s="26"/>
      <c r="F42" s="26"/>
      <c r="G42" s="26"/>
      <c r="H42" s="26"/>
      <c r="I42" s="26"/>
      <c r="J42" s="26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5"/>
      <c r="V42" s="35"/>
      <c r="W42" s="36"/>
      <c r="X42" s="36"/>
    </row>
    <row r="43" spans="2:259" x14ac:dyDescent="0.2">
      <c r="B43" s="26"/>
      <c r="C43" s="26"/>
      <c r="D43" s="26"/>
      <c r="E43" s="26"/>
      <c r="F43" s="26"/>
      <c r="G43" s="26"/>
      <c r="H43" s="26"/>
      <c r="I43" s="26"/>
      <c r="J43" s="26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5"/>
      <c r="V43" s="35"/>
      <c r="W43" s="36"/>
      <c r="X43" s="36"/>
    </row>
    <row r="44" spans="2:259" x14ac:dyDescent="0.2">
      <c r="B44" s="26"/>
      <c r="C44" s="26"/>
      <c r="D44" s="26"/>
      <c r="E44" s="26"/>
      <c r="F44" s="26"/>
      <c r="G44" s="26"/>
      <c r="H44" s="26"/>
      <c r="I44" s="26"/>
      <c r="J44" s="26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5"/>
      <c r="V44" s="35"/>
      <c r="W44" s="36"/>
      <c r="X44" s="36"/>
    </row>
  </sheetData>
  <sheetProtection algorithmName="SHA-512" hashValue="pdianx9l7QAV4xCJEB4D0BLahcclEGP/tpqfNQBNJUNzac/5DmcGX4CMs2lzPCaGFsyQgcOMSZiFjjEqPo5o8Q==" saltValue="uFDHXQAVLyTz7en7TGNDsg==" spinCount="100000" sheet="1" objects="1" scenarios="1"/>
  <mergeCells count="19">
    <mergeCell ref="B31:B36"/>
    <mergeCell ref="L31:L36"/>
    <mergeCell ref="B23:B30"/>
    <mergeCell ref="L23:L30"/>
    <mergeCell ref="K9:K10"/>
    <mergeCell ref="L9:L10"/>
    <mergeCell ref="G9:G10"/>
    <mergeCell ref="I9:I10"/>
    <mergeCell ref="J9:J10"/>
    <mergeCell ref="H9:H10"/>
    <mergeCell ref="T10:W10"/>
    <mergeCell ref="B11:B22"/>
    <mergeCell ref="L11:L22"/>
    <mergeCell ref="F9:F10"/>
    <mergeCell ref="B7:E7"/>
    <mergeCell ref="B9:B10"/>
    <mergeCell ref="C9:C10"/>
    <mergeCell ref="D9:D10"/>
    <mergeCell ref="E9:E10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7030A0"/>
  </sheetPr>
  <dimension ref="A1:S21"/>
  <sheetViews>
    <sheetView showGridLines="0" zoomScale="80" zoomScaleNormal="80" workbookViewId="0">
      <selection activeCell="O32" sqref="O32"/>
    </sheetView>
  </sheetViews>
  <sheetFormatPr baseColWidth="10" defaultColWidth="10.7109375" defaultRowHeight="12.75" x14ac:dyDescent="0.2"/>
  <cols>
    <col min="1" max="1" width="33" style="4" customWidth="1"/>
    <col min="2" max="2" width="33" style="10" bestFit="1" customWidth="1"/>
    <col min="3" max="12" width="14.7109375" style="10" customWidth="1"/>
    <col min="13" max="13" width="33.5703125" style="4" bestFit="1" customWidth="1"/>
    <col min="14" max="14" width="14.7109375" style="10" customWidth="1"/>
    <col min="15" max="15" width="33.5703125" style="4" bestFit="1" customWidth="1"/>
    <col min="16" max="16" width="14.7109375" style="10" customWidth="1"/>
    <col min="17" max="17" width="14.28515625" style="4" customWidth="1"/>
    <col min="18" max="16384" width="10.7109375" style="4"/>
  </cols>
  <sheetData>
    <row r="1" spans="1:19" x14ac:dyDescent="0.2">
      <c r="B1" s="41"/>
      <c r="C1" s="41"/>
      <c r="D1" s="41" t="s">
        <v>214</v>
      </c>
      <c r="E1" s="41"/>
      <c r="F1" s="41"/>
      <c r="G1" s="41"/>
      <c r="H1" s="41"/>
      <c r="I1" s="41"/>
      <c r="J1" s="41"/>
      <c r="K1" s="41"/>
      <c r="L1" s="41"/>
      <c r="M1" s="41"/>
      <c r="N1" s="41"/>
      <c r="P1" s="41"/>
    </row>
    <row r="2" spans="1:19" x14ac:dyDescent="0.2">
      <c r="B2" s="41"/>
      <c r="C2" s="41"/>
      <c r="D2" s="41" t="s">
        <v>206</v>
      </c>
      <c r="E2" s="41"/>
      <c r="F2" s="41"/>
      <c r="G2" s="41"/>
      <c r="H2" s="41"/>
      <c r="I2" s="41"/>
      <c r="J2" s="41"/>
      <c r="K2" s="41"/>
      <c r="L2" s="41"/>
      <c r="M2" s="41"/>
      <c r="N2" s="41"/>
      <c r="P2" s="41"/>
    </row>
    <row r="3" spans="1:19" x14ac:dyDescent="0.2">
      <c r="C3" s="14"/>
      <c r="D3" s="14"/>
      <c r="E3" s="14"/>
      <c r="F3" s="14"/>
      <c r="G3" s="14"/>
      <c r="H3" s="14"/>
      <c r="I3" s="14"/>
      <c r="J3" s="14"/>
      <c r="K3" s="14"/>
      <c r="L3" s="14"/>
      <c r="N3" s="14"/>
      <c r="P3" s="14"/>
    </row>
    <row r="4" spans="1:19" ht="18.75" customHeight="1" x14ac:dyDescent="0.2">
      <c r="C4" s="18" t="s">
        <v>0</v>
      </c>
      <c r="D4" s="925" t="str">
        <f>+'B) Reajuste Tarifas y Ocupación'!F5</f>
        <v>(DEPTO./DELEG.)</v>
      </c>
      <c r="E4" s="711"/>
      <c r="F4" s="926"/>
      <c r="G4" s="208"/>
      <c r="H4" s="208"/>
      <c r="I4" s="208"/>
      <c r="J4" s="208"/>
      <c r="K4" s="208"/>
      <c r="L4" s="208"/>
      <c r="N4" s="208"/>
      <c r="P4" s="208"/>
    </row>
    <row r="5" spans="1:19" x14ac:dyDescent="0.2">
      <c r="A5" s="9"/>
      <c r="B5" s="19"/>
      <c r="C5" s="208"/>
      <c r="D5" s="208"/>
      <c r="E5" s="208"/>
      <c r="F5" s="208"/>
      <c r="G5" s="208"/>
      <c r="H5" s="208"/>
      <c r="I5" s="208"/>
      <c r="J5" s="208"/>
      <c r="K5" s="208"/>
      <c r="L5" s="208"/>
      <c r="M5" s="208"/>
      <c r="N5" s="208"/>
      <c r="P5" s="208"/>
    </row>
    <row r="6" spans="1:19" x14ac:dyDescent="0.2">
      <c r="A6" s="9"/>
      <c r="B6" s="19"/>
      <c r="C6" s="208"/>
      <c r="D6" s="208"/>
      <c r="E6" s="208"/>
      <c r="F6" s="208"/>
      <c r="G6" s="208"/>
      <c r="H6" s="208"/>
      <c r="I6" s="208"/>
      <c r="J6" s="208"/>
      <c r="K6" s="208"/>
      <c r="L6" s="208"/>
      <c r="M6" s="208"/>
      <c r="N6" s="208"/>
      <c r="P6" s="208"/>
    </row>
    <row r="7" spans="1:19" ht="12.75" customHeight="1" x14ac:dyDescent="0.2">
      <c r="A7" s="939" t="s">
        <v>130</v>
      </c>
      <c r="B7" s="940"/>
      <c r="C7" s="940"/>
      <c r="D7" s="940"/>
      <c r="E7" s="940"/>
      <c r="F7" s="940"/>
      <c r="G7" s="940"/>
      <c r="H7" s="940"/>
      <c r="I7" s="940"/>
      <c r="J7" s="940"/>
      <c r="K7" s="940"/>
      <c r="L7" s="940"/>
      <c r="M7" s="940"/>
      <c r="N7" s="940"/>
      <c r="O7" s="941"/>
      <c r="P7" s="51"/>
    </row>
    <row r="8" spans="1:19" x14ac:dyDescent="0.2">
      <c r="A8" s="942"/>
      <c r="B8" s="943"/>
      <c r="C8" s="943"/>
      <c r="D8" s="943"/>
      <c r="E8" s="943"/>
      <c r="F8" s="943"/>
      <c r="G8" s="943"/>
      <c r="H8" s="943"/>
      <c r="I8" s="943"/>
      <c r="J8" s="943"/>
      <c r="K8" s="943"/>
      <c r="L8" s="943"/>
      <c r="M8" s="943"/>
      <c r="N8" s="943"/>
      <c r="O8" s="944"/>
      <c r="P8" s="51"/>
    </row>
    <row r="9" spans="1:19" x14ac:dyDescent="0.2">
      <c r="A9" s="945"/>
      <c r="B9" s="946"/>
      <c r="C9" s="946"/>
      <c r="D9" s="946"/>
      <c r="E9" s="946"/>
      <c r="F9" s="946"/>
      <c r="G9" s="946"/>
      <c r="H9" s="946"/>
      <c r="I9" s="946"/>
      <c r="J9" s="946"/>
      <c r="K9" s="946"/>
      <c r="L9" s="946"/>
      <c r="M9" s="946"/>
      <c r="N9" s="946"/>
      <c r="O9" s="947"/>
      <c r="P9" s="51"/>
    </row>
    <row r="10" spans="1:19" x14ac:dyDescent="0.2">
      <c r="A10" s="51"/>
      <c r="B10" s="51"/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</row>
    <row r="11" spans="1:19" x14ac:dyDescent="0.2">
      <c r="A11" s="47"/>
      <c r="B11" s="47"/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</row>
    <row r="12" spans="1:19" ht="15.75" x14ac:dyDescent="0.2">
      <c r="A12" s="888" t="s">
        <v>168</v>
      </c>
      <c r="B12" s="888"/>
      <c r="C12" s="888"/>
      <c r="D12" s="888"/>
      <c r="E12" s="209"/>
      <c r="F12" s="47"/>
      <c r="G12" s="47"/>
      <c r="H12" s="47"/>
      <c r="I12" s="46"/>
      <c r="J12" s="46"/>
      <c r="K12" s="47"/>
      <c r="L12" s="47"/>
      <c r="M12" s="47"/>
      <c r="N12" s="47"/>
      <c r="O12" s="47"/>
      <c r="P12" s="47"/>
    </row>
    <row r="13" spans="1:19" ht="13.5" thickBot="1" x14ac:dyDescent="0.25">
      <c r="A13" s="9"/>
      <c r="B13" s="19"/>
      <c r="C13" s="208"/>
      <c r="D13" s="208"/>
      <c r="E13" s="208"/>
      <c r="F13" s="208"/>
      <c r="G13" s="208"/>
      <c r="H13" s="208"/>
      <c r="I13" s="208"/>
      <c r="J13" s="208"/>
      <c r="K13" s="208"/>
      <c r="L13" s="208"/>
      <c r="M13" s="208"/>
      <c r="N13" s="208"/>
      <c r="P13" s="208"/>
    </row>
    <row r="14" spans="1:19" ht="20.25" customHeight="1" x14ac:dyDescent="0.2">
      <c r="A14" s="929" t="s">
        <v>136</v>
      </c>
      <c r="B14" s="931" t="s">
        <v>5</v>
      </c>
      <c r="C14" s="751" t="s">
        <v>246</v>
      </c>
      <c r="D14" s="752"/>
      <c r="E14" s="752"/>
      <c r="F14" s="752"/>
      <c r="G14" s="935"/>
      <c r="H14" s="936" t="s">
        <v>149</v>
      </c>
      <c r="I14" s="937"/>
      <c r="J14" s="937"/>
      <c r="K14" s="937"/>
      <c r="L14" s="938"/>
      <c r="M14" s="933" t="s">
        <v>109</v>
      </c>
      <c r="N14" s="934"/>
      <c r="O14" s="927" t="s">
        <v>110</v>
      </c>
      <c r="P14" s="928"/>
      <c r="Q14" s="923" t="s">
        <v>131</v>
      </c>
    </row>
    <row r="15" spans="1:19" ht="70.5" customHeight="1" thickBot="1" x14ac:dyDescent="0.25">
      <c r="A15" s="930"/>
      <c r="B15" s="932"/>
      <c r="C15" s="265" t="s">
        <v>86</v>
      </c>
      <c r="D15" s="266" t="s">
        <v>144</v>
      </c>
      <c r="E15" s="266" t="s">
        <v>145</v>
      </c>
      <c r="F15" s="266" t="s">
        <v>87</v>
      </c>
      <c r="G15" s="267" t="s">
        <v>88</v>
      </c>
      <c r="H15" s="268" t="s">
        <v>86</v>
      </c>
      <c r="I15" s="269" t="s">
        <v>144</v>
      </c>
      <c r="J15" s="269" t="s">
        <v>145</v>
      </c>
      <c r="K15" s="269" t="s">
        <v>87</v>
      </c>
      <c r="L15" s="270" t="s">
        <v>88</v>
      </c>
      <c r="M15" s="271" t="s">
        <v>72</v>
      </c>
      <c r="N15" s="188" t="s">
        <v>85</v>
      </c>
      <c r="O15" s="272" t="s">
        <v>72</v>
      </c>
      <c r="P15" s="188" t="s">
        <v>85</v>
      </c>
      <c r="Q15" s="924"/>
    </row>
    <row r="16" spans="1:19" ht="12.75" customHeight="1" x14ac:dyDescent="0.2">
      <c r="A16" s="920" t="str">
        <f>'B) Reajuste Tarifas y Ocupación'!A12</f>
        <v>Jardín Infantil Pequeños Héroes</v>
      </c>
      <c r="B16" s="273" t="str">
        <f>+'B) Reajuste Tarifas y Ocupación'!B12</f>
        <v>Media jornada</v>
      </c>
      <c r="C16" s="256">
        <f>+'B) Reajuste Tarifas y Ocupación'!M12</f>
        <v>73300</v>
      </c>
      <c r="D16" s="257">
        <f>+'B) Reajuste Tarifas y Ocupación'!N12</f>
        <v>88000</v>
      </c>
      <c r="E16" s="257">
        <f>+'B) Reajuste Tarifas y Ocupación'!O12</f>
        <v>88000</v>
      </c>
      <c r="F16" s="257">
        <f>+'B) Reajuste Tarifas y Ocupación'!P12</f>
        <v>125700</v>
      </c>
      <c r="G16" s="258">
        <f>+'B) Reajuste Tarifas y Ocupación'!Q12</f>
        <v>184900</v>
      </c>
      <c r="H16" s="276">
        <f t="shared" ref="H16:K17" si="0">IFERROR(C16/$Q16,0)</f>
        <v>0</v>
      </c>
      <c r="I16" s="135">
        <f t="shared" si="0"/>
        <v>0</v>
      </c>
      <c r="J16" s="135">
        <f t="shared" si="0"/>
        <v>0</v>
      </c>
      <c r="K16" s="135">
        <f t="shared" si="0"/>
        <v>0</v>
      </c>
      <c r="L16" s="136">
        <f t="shared" ref="L16" si="1">IFERROR(G16/$Q16,0)</f>
        <v>0</v>
      </c>
      <c r="M16" s="222" t="s">
        <v>128</v>
      </c>
      <c r="N16" s="191">
        <v>0</v>
      </c>
      <c r="O16" s="222" t="s">
        <v>129</v>
      </c>
      <c r="P16" s="191">
        <v>0</v>
      </c>
      <c r="Q16" s="278">
        <f>AVERAGE(N16,P16)</f>
        <v>0</v>
      </c>
      <c r="R16" s="20"/>
      <c r="S16" s="21"/>
    </row>
    <row r="17" spans="1:19" ht="12.75" customHeight="1" x14ac:dyDescent="0.2">
      <c r="A17" s="921"/>
      <c r="B17" s="274" t="str">
        <f>+'B) Reajuste Tarifas y Ocupación'!B13</f>
        <v>Media jornada Extendida</v>
      </c>
      <c r="C17" s="259">
        <f>+'B) Reajuste Tarifas y Ocupación'!M13</f>
        <v>104900</v>
      </c>
      <c r="D17" s="255">
        <f>+'B) Reajuste Tarifas y Ocupación'!N13</f>
        <v>125800</v>
      </c>
      <c r="E17" s="255">
        <f>+'B) Reajuste Tarifas y Ocupación'!O13</f>
        <v>125800</v>
      </c>
      <c r="F17" s="255">
        <f>+'B) Reajuste Tarifas y Ocupación'!P13</f>
        <v>171000</v>
      </c>
      <c r="G17" s="260">
        <f>+'B) Reajuste Tarifas y Ocupación'!Q13</f>
        <v>266700</v>
      </c>
      <c r="H17" s="138">
        <f t="shared" si="0"/>
        <v>0</v>
      </c>
      <c r="I17" s="137">
        <f t="shared" si="0"/>
        <v>0</v>
      </c>
      <c r="J17" s="137">
        <f t="shared" si="0"/>
        <v>0</v>
      </c>
      <c r="K17" s="137">
        <f t="shared" si="0"/>
        <v>0</v>
      </c>
      <c r="L17" s="277">
        <f t="shared" ref="L17" si="2">IFERROR(G17/$Q17,0)</f>
        <v>0</v>
      </c>
      <c r="M17" s="192" t="s">
        <v>128</v>
      </c>
      <c r="N17" s="193">
        <v>0</v>
      </c>
      <c r="O17" s="192" t="s">
        <v>129</v>
      </c>
      <c r="P17" s="193">
        <v>0</v>
      </c>
      <c r="Q17" s="279">
        <f>AVERAGE(N17,P17)</f>
        <v>0</v>
      </c>
      <c r="R17" s="20"/>
      <c r="S17" s="21"/>
    </row>
    <row r="18" spans="1:19" ht="13.5" thickBot="1" x14ac:dyDescent="0.25">
      <c r="A18" s="922"/>
      <c r="B18" s="275" t="str">
        <f>+'B) Reajuste Tarifas y Ocupación'!B14</f>
        <v>Jornada Completa</v>
      </c>
      <c r="C18" s="628">
        <f>+'B) Reajuste Tarifas y Ocupación'!M14</f>
        <v>122300</v>
      </c>
      <c r="D18" s="629">
        <f>+'B) Reajuste Tarifas y Ocupación'!N14</f>
        <v>146800</v>
      </c>
      <c r="E18" s="629">
        <f>+'B) Reajuste Tarifas y Ocupación'!O14</f>
        <v>146800</v>
      </c>
      <c r="F18" s="629">
        <f>+'B) Reajuste Tarifas y Ocupación'!P14</f>
        <v>205700</v>
      </c>
      <c r="G18" s="630">
        <f>+'B) Reajuste Tarifas y Ocupación'!Q14</f>
        <v>326900</v>
      </c>
      <c r="H18" s="345">
        <f t="shared" ref="H18:H20" si="3">IFERROR(C18/$Q18,0)</f>
        <v>0</v>
      </c>
      <c r="I18" s="346">
        <f t="shared" ref="I18:I20" si="4">IFERROR(D18/$Q18,0)</f>
        <v>0</v>
      </c>
      <c r="J18" s="346">
        <f t="shared" ref="J18:J20" si="5">IFERROR(E18/$Q18,0)</f>
        <v>0</v>
      </c>
      <c r="K18" s="346">
        <f t="shared" ref="K18:K20" si="6">IFERROR(F18/$Q18,0)</f>
        <v>0</v>
      </c>
      <c r="L18" s="350">
        <f t="shared" ref="L18:L20" si="7">IFERROR(G18/$Q18,0)</f>
        <v>0</v>
      </c>
      <c r="M18" s="194" t="s">
        <v>128</v>
      </c>
      <c r="N18" s="195">
        <v>0</v>
      </c>
      <c r="O18" s="194" t="s">
        <v>129</v>
      </c>
      <c r="P18" s="195">
        <v>0</v>
      </c>
      <c r="Q18" s="280">
        <f t="shared" ref="Q18" si="8">AVERAGE(N18,P18)</f>
        <v>0</v>
      </c>
      <c r="R18" s="20"/>
      <c r="S18" s="21"/>
    </row>
    <row r="19" spans="1:19" x14ac:dyDescent="0.2">
      <c r="A19" s="920" t="str">
        <f>'B) Reajuste Tarifas y Ocupación'!A15</f>
        <v>Sala Cuna Pequeños Héroes</v>
      </c>
      <c r="B19" s="622" t="str">
        <f>+'B) Reajuste Tarifas y Ocupación'!B15</f>
        <v>Diurna</v>
      </c>
      <c r="C19" s="572">
        <v>0</v>
      </c>
      <c r="D19" s="573">
        <f>+'B) Reajuste Tarifas y Ocupación'!N15</f>
        <v>388400</v>
      </c>
      <c r="E19" s="573">
        <f>+'B) Reajuste Tarifas y Ocupación'!O15</f>
        <v>388400</v>
      </c>
      <c r="F19" s="573">
        <f>+'B) Reajuste Tarifas y Ocupación'!P15</f>
        <v>404600</v>
      </c>
      <c r="G19" s="632">
        <f>+'B) Reajuste Tarifas y Ocupación'!Q15</f>
        <v>485500</v>
      </c>
      <c r="H19" s="625">
        <v>0</v>
      </c>
      <c r="I19" s="135">
        <f t="shared" si="4"/>
        <v>0</v>
      </c>
      <c r="J19" s="135">
        <f t="shared" si="5"/>
        <v>0</v>
      </c>
      <c r="K19" s="135">
        <f t="shared" si="6"/>
        <v>0</v>
      </c>
      <c r="L19" s="136">
        <f t="shared" si="7"/>
        <v>0</v>
      </c>
      <c r="M19" s="325" t="s">
        <v>233</v>
      </c>
      <c r="N19" s="191">
        <v>0</v>
      </c>
      <c r="O19" s="325" t="s">
        <v>233</v>
      </c>
      <c r="P19" s="191">
        <v>0</v>
      </c>
      <c r="Q19" s="278">
        <f>AVERAGE(N19,P19)</f>
        <v>0</v>
      </c>
    </row>
    <row r="20" spans="1:19" x14ac:dyDescent="0.2">
      <c r="A20" s="921"/>
      <c r="B20" s="623" t="str">
        <f>+'B) Reajuste Tarifas y Ocupación'!B16</f>
        <v>Nocturna</v>
      </c>
      <c r="C20" s="621"/>
      <c r="D20" s="631"/>
      <c r="E20" s="631"/>
      <c r="F20" s="631"/>
      <c r="G20" s="633"/>
      <c r="H20" s="626">
        <f t="shared" si="3"/>
        <v>0</v>
      </c>
      <c r="I20" s="137">
        <f t="shared" si="4"/>
        <v>0</v>
      </c>
      <c r="J20" s="137">
        <f t="shared" si="5"/>
        <v>0</v>
      </c>
      <c r="K20" s="137">
        <f t="shared" si="6"/>
        <v>0</v>
      </c>
      <c r="L20" s="277">
        <f t="shared" si="7"/>
        <v>0</v>
      </c>
      <c r="M20" s="192" t="s">
        <v>233</v>
      </c>
      <c r="N20" s="193">
        <v>0</v>
      </c>
      <c r="O20" s="192" t="s">
        <v>233</v>
      </c>
      <c r="P20" s="193">
        <v>0</v>
      </c>
      <c r="Q20" s="279">
        <f>AVERAGE(N20,P20)</f>
        <v>0</v>
      </c>
    </row>
    <row r="21" spans="1:19" ht="13.5" thickBot="1" x14ac:dyDescent="0.25">
      <c r="A21" s="922"/>
      <c r="B21" s="624" t="str">
        <f>+'B) Reajuste Tarifas y Ocupación'!B17</f>
        <v>Media Jornada</v>
      </c>
      <c r="C21" s="342">
        <f>+'B) Reajuste Tarifas y Ocupación'!M17</f>
        <v>194200</v>
      </c>
      <c r="D21" s="577">
        <f>+'B) Reajuste Tarifas y Ocupación'!N17</f>
        <v>233100</v>
      </c>
      <c r="E21" s="577">
        <f>+'B) Reajuste Tarifas y Ocupación'!O17</f>
        <v>233100</v>
      </c>
      <c r="F21" s="577">
        <f>+'B) Reajuste Tarifas y Ocupación'!P17</f>
        <v>291300</v>
      </c>
      <c r="G21" s="344">
        <f>+'B) Reajuste Tarifas y Ocupación'!Q17</f>
        <v>388400</v>
      </c>
      <c r="H21" s="627">
        <f t="shared" ref="H21" si="9">IFERROR(C21/$Q21,0)</f>
        <v>0</v>
      </c>
      <c r="I21" s="346">
        <f t="shared" ref="I21" si="10">IFERROR(D21/$Q21,0)</f>
        <v>0</v>
      </c>
      <c r="J21" s="346">
        <f t="shared" ref="J21" si="11">IFERROR(E21/$Q21,0)</f>
        <v>0</v>
      </c>
      <c r="K21" s="346">
        <f t="shared" ref="K21" si="12">IFERROR(F21/$Q21,0)</f>
        <v>0</v>
      </c>
      <c r="L21" s="350">
        <f t="shared" ref="L21" si="13">IFERROR(G21/$Q21,0)</f>
        <v>0</v>
      </c>
      <c r="M21" s="348" t="s">
        <v>233</v>
      </c>
      <c r="N21" s="349">
        <v>0</v>
      </c>
      <c r="O21" s="348" t="s">
        <v>233</v>
      </c>
      <c r="P21" s="349">
        <v>0</v>
      </c>
      <c r="Q21" s="280">
        <f t="shared" ref="Q21" si="14">AVERAGE(N21,P21)</f>
        <v>0</v>
      </c>
    </row>
  </sheetData>
  <sheetProtection algorithmName="SHA-512" hashValue="PtVPTIVJ+zpUiJPJoj5fFG7FoEF93Pc+HxsVtKwE+HKNzM+PPYuW1BnParkrC2M7nX262PoPBcOeMps4Sz+yYA==" saltValue="UD0aeiOaPQJ3DBlD2S7Evg==" spinCount="100000" sheet="1" objects="1" scenarios="1"/>
  <mergeCells count="12">
    <mergeCell ref="A19:A21"/>
    <mergeCell ref="A16:A18"/>
    <mergeCell ref="Q14:Q15"/>
    <mergeCell ref="D4:F4"/>
    <mergeCell ref="O14:P14"/>
    <mergeCell ref="A14:A15"/>
    <mergeCell ref="B14:B15"/>
    <mergeCell ref="M14:N14"/>
    <mergeCell ref="C14:G14"/>
    <mergeCell ref="H14:L14"/>
    <mergeCell ref="A7:O9"/>
    <mergeCell ref="A12:D12"/>
  </mergeCells>
  <pageMargins left="0.7" right="0.7" top="0.75" bottom="0.75" header="0.51180555555555551" footer="0.51180555555555551"/>
  <pageSetup scale="50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12</vt:i4>
      </vt:variant>
    </vt:vector>
  </HeadingPairs>
  <TitlesOfParts>
    <vt:vector size="23" baseType="lpstr">
      <vt:lpstr>Instrucciones</vt:lpstr>
      <vt:lpstr>Índice Tablas</vt:lpstr>
      <vt:lpstr>A) Resumen Ingresos y Egresos</vt:lpstr>
      <vt:lpstr>B) Reajuste Tarifas y Ocupación</vt:lpstr>
      <vt:lpstr>C) Costos Directos</vt:lpstr>
      <vt:lpstr>D) Costos Indirectos</vt:lpstr>
      <vt:lpstr>E) Resumen Tarifado </vt:lpstr>
      <vt:lpstr>F) Remuneraciones</vt:lpstr>
      <vt:lpstr>G) Comparación Mercado</vt:lpstr>
      <vt:lpstr>H) Detalle Datos</vt:lpstr>
      <vt:lpstr>I) Proyección Mensual.</vt:lpstr>
      <vt:lpstr>__xlnm_Print_Area</vt:lpstr>
      <vt:lpstr>__xlnm_Print_Area_1</vt:lpstr>
      <vt:lpstr>__xlnm_Print_Area_2</vt:lpstr>
      <vt:lpstr>__xlnm_Print_Titles</vt:lpstr>
      <vt:lpstr>__xlnm_Print_Titles_1</vt:lpstr>
      <vt:lpstr>'A) Resumen Ingresos y Egresos'!Área_de_impresión</vt:lpstr>
      <vt:lpstr>'C) Costos Directos'!Área_de_impresión</vt:lpstr>
      <vt:lpstr>'E) Resumen Tarifado '!Área_de_impresión</vt:lpstr>
      <vt:lpstr>bienique1</vt:lpstr>
      <vt:lpstr>'C) Costos Directos'!Excel_BuiltIn_Print_Area</vt:lpstr>
      <vt:lpstr>'A) Resumen Ingresos y Egresos'!Títulos_a_imprimir</vt:lpstr>
      <vt:lpstr>'C) Costos Directos'!Títulos_a_imprimir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cverall@armada.cl</dc:creator>
  <cp:lastModifiedBy>340 Loreto Mondaca</cp:lastModifiedBy>
  <cp:lastPrinted>2017-09-14T16:34:08Z</cp:lastPrinted>
  <dcterms:created xsi:type="dcterms:W3CDTF">2017-05-11T00:45:10Z</dcterms:created>
  <dcterms:modified xsi:type="dcterms:W3CDTF">2021-08-20T12:33:02Z</dcterms:modified>
</cp:coreProperties>
</file>