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FORMATOS 2023 PARA PUBLICAR\"/>
    </mc:Choice>
  </mc:AlternateContent>
  <xr:revisionPtr revIDLastSave="0" documentId="13_ncr:1_{2B55504A-3970-4105-9DF9-6FE6CC0217F5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J23" i="16" l="1"/>
  <c r="B23" i="16"/>
  <c r="M23" i="16" s="1"/>
  <c r="C18" i="16"/>
  <c r="D18" i="16"/>
  <c r="E18" i="16"/>
  <c r="F18" i="16"/>
  <c r="G18" i="16"/>
  <c r="H18" i="16"/>
  <c r="I18" i="16"/>
  <c r="J18" i="16"/>
  <c r="K18" i="16"/>
  <c r="L18" i="16"/>
  <c r="M18" i="16"/>
  <c r="B18" i="16"/>
  <c r="J11" i="16"/>
  <c r="B11" i="16"/>
  <c r="C6" i="16"/>
  <c r="D6" i="16"/>
  <c r="E6" i="16"/>
  <c r="F6" i="16"/>
  <c r="G6" i="16"/>
  <c r="H6" i="16"/>
  <c r="I6" i="16"/>
  <c r="J6" i="16"/>
  <c r="K6" i="16"/>
  <c r="L6" i="16"/>
  <c r="M6" i="16"/>
  <c r="B6" i="16"/>
  <c r="H12" i="12"/>
  <c r="K12" i="12" s="1"/>
  <c r="H13" i="12"/>
  <c r="K13" i="12" s="1"/>
  <c r="H14" i="12"/>
  <c r="K14" i="12" s="1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K26" i="12" s="1"/>
  <c r="H27" i="12"/>
  <c r="K27" i="12" s="1"/>
  <c r="H28" i="12"/>
  <c r="K28" i="12" s="1"/>
  <c r="H29" i="12"/>
  <c r="K29" i="12" s="1"/>
  <c r="H30" i="12"/>
  <c r="K30" i="12" s="1"/>
  <c r="H11" i="12"/>
  <c r="K11" i="12" s="1"/>
  <c r="R15" i="5"/>
  <c r="R13" i="5"/>
  <c r="H28" i="7"/>
  <c r="H26" i="7"/>
  <c r="H25" i="7"/>
  <c r="H24" i="7"/>
  <c r="H23" i="7"/>
  <c r="B27" i="7"/>
  <c r="D22" i="16" l="1"/>
  <c r="E10" i="16"/>
  <c r="G10" i="16"/>
  <c r="K22" i="16"/>
  <c r="G22" i="16"/>
  <c r="C22" i="16"/>
  <c r="B10" i="16"/>
  <c r="F10" i="16"/>
  <c r="B22" i="16"/>
  <c r="J22" i="16"/>
  <c r="F22" i="16"/>
  <c r="J10" i="16"/>
  <c r="K10" i="16"/>
  <c r="C10" i="16"/>
  <c r="M22" i="16"/>
  <c r="I22" i="16"/>
  <c r="E22" i="16"/>
  <c r="L22" i="16"/>
  <c r="H22" i="16"/>
  <c r="L11" i="12"/>
  <c r="I10" i="16"/>
  <c r="L10" i="16"/>
  <c r="H10" i="16"/>
  <c r="D10" i="16"/>
  <c r="M10" i="16"/>
  <c r="M11" i="16"/>
  <c r="N11" i="16" s="1"/>
  <c r="I28" i="7"/>
  <c r="I25" i="7"/>
  <c r="N23" i="16"/>
  <c r="N10" i="16" l="1"/>
  <c r="N22" i="16"/>
  <c r="F125" i="3"/>
  <c r="H17" i="16"/>
  <c r="L17" i="16"/>
  <c r="E17" i="16"/>
  <c r="I17" i="16"/>
  <c r="M17" i="16"/>
  <c r="F17" i="16"/>
  <c r="J17" i="16"/>
  <c r="D17" i="16"/>
  <c r="G17" i="16"/>
  <c r="K17" i="16"/>
  <c r="F61" i="3"/>
  <c r="E5" i="16"/>
  <c r="I5" i="16"/>
  <c r="M5" i="16"/>
  <c r="H5" i="16"/>
  <c r="F5" i="16"/>
  <c r="J5" i="16"/>
  <c r="D5" i="16"/>
  <c r="G5" i="16"/>
  <c r="K5" i="16"/>
  <c r="L5" i="16"/>
  <c r="M17" i="7"/>
  <c r="I17" i="7"/>
  <c r="J17" i="7"/>
  <c r="T15" i="5" s="1"/>
  <c r="K17" i="7"/>
  <c r="L17" i="7"/>
  <c r="O15" i="7"/>
  <c r="M15" i="7"/>
  <c r="I15" i="7"/>
  <c r="J15" i="7"/>
  <c r="T13" i="5" s="1"/>
  <c r="K15" i="7"/>
  <c r="L15" i="7"/>
  <c r="N17" i="7" l="1"/>
  <c r="S15" i="5"/>
  <c r="Q17" i="7"/>
  <c r="V15" i="5"/>
  <c r="P17" i="7"/>
  <c r="U15" i="5"/>
  <c r="N15" i="7"/>
  <c r="S13" i="5"/>
  <c r="Q15" i="7"/>
  <c r="V13" i="5"/>
  <c r="P15" i="7"/>
  <c r="U13" i="5"/>
  <c r="O17" i="7"/>
  <c r="L15" i="5" l="1"/>
  <c r="K15" i="5"/>
  <c r="J15" i="5"/>
  <c r="I15" i="5"/>
  <c r="H15" i="5"/>
  <c r="L13" i="5"/>
  <c r="K13" i="5"/>
  <c r="J13" i="5"/>
  <c r="I13" i="5"/>
  <c r="H13" i="5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S15" i="13" l="1"/>
  <c r="S16" i="13"/>
  <c r="B31" i="12"/>
  <c r="B23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D25" i="3" s="1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D48" i="3" s="1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D123" i="3" l="1"/>
  <c r="H123" i="3" s="1"/>
  <c r="D97" i="3"/>
  <c r="H97" i="3" s="1"/>
  <c r="H112" i="3"/>
  <c r="H111" i="3" s="1"/>
  <c r="D111" i="3"/>
  <c r="H86" i="3"/>
  <c r="D82" i="3"/>
  <c r="H130" i="3"/>
  <c r="H129" i="3" s="1"/>
  <c r="D129" i="3"/>
  <c r="D120" i="3"/>
  <c r="H122" i="3"/>
  <c r="D109" i="3"/>
  <c r="H110" i="3"/>
  <c r="H109" i="3" s="1"/>
  <c r="H107" i="3"/>
  <c r="H104" i="3" s="1"/>
  <c r="D104" i="3"/>
  <c r="G21" i="1"/>
  <c r="G19" i="1"/>
  <c r="D201" i="3"/>
  <c r="D193" i="3"/>
  <c r="D184" i="3"/>
  <c r="D175" i="3"/>
  <c r="D173" i="3"/>
  <c r="D172" i="3"/>
  <c r="D171" i="3"/>
  <c r="A19" i="1"/>
  <c r="B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D67" i="3"/>
  <c r="D68" i="3"/>
  <c r="D69" i="3"/>
  <c r="D70" i="3"/>
  <c r="D72" i="3"/>
  <c r="D66" i="3"/>
  <c r="D63" i="3"/>
  <c r="D64" i="3"/>
  <c r="D62" i="3"/>
  <c r="D58" i="3"/>
  <c r="D59" i="3"/>
  <c r="D60" i="3"/>
  <c r="D57" i="3"/>
  <c r="D55" i="3"/>
  <c r="D54" i="3"/>
  <c r="D49" i="3"/>
  <c r="D50" i="3"/>
  <c r="D51" i="3"/>
  <c r="D52" i="3"/>
  <c r="D44" i="3"/>
  <c r="D43" i="3"/>
  <c r="D38" i="3"/>
  <c r="D36" i="3"/>
  <c r="D37" i="3"/>
  <c r="D35" i="3"/>
  <c r="D26" i="3"/>
  <c r="D27" i="3"/>
  <c r="D28" i="3"/>
  <c r="D29" i="3"/>
  <c r="D32" i="3"/>
  <c r="D33" i="3"/>
  <c r="D24" i="3"/>
  <c r="D22" i="3"/>
  <c r="D30" i="3"/>
  <c r="D31" i="3"/>
  <c r="D53" i="3"/>
  <c r="D71" i="3"/>
  <c r="F21" i="1"/>
  <c r="E21" i="1"/>
  <c r="D15" i="5"/>
  <c r="N15" i="5" s="1"/>
  <c r="F19" i="1"/>
  <c r="E13" i="5"/>
  <c r="O13" i="5" s="1"/>
  <c r="D13" i="5"/>
  <c r="N13" i="5" s="1"/>
  <c r="B34" i="2"/>
  <c r="B31" i="2"/>
  <c r="E32" i="2"/>
  <c r="F32" i="2"/>
  <c r="G32" i="2"/>
  <c r="H32" i="2"/>
  <c r="I32" i="2"/>
  <c r="B37" i="2"/>
  <c r="A31" i="2"/>
  <c r="A20" i="16" s="1"/>
  <c r="B26" i="7"/>
  <c r="B28" i="7"/>
  <c r="B23" i="7"/>
  <c r="A26" i="7"/>
  <c r="H120" i="3" l="1"/>
  <c r="H103" i="3" s="1"/>
  <c r="H82" i="3"/>
  <c r="D40" i="3"/>
  <c r="H21" i="1"/>
  <c r="P40" i="2"/>
  <c r="G15" i="5"/>
  <c r="Q15" i="5" s="1"/>
  <c r="J21" i="1"/>
  <c r="D168" i="3"/>
  <c r="D167" i="3" s="1"/>
  <c r="F15" i="5"/>
  <c r="P15" i="5" s="1"/>
  <c r="D103" i="3"/>
  <c r="J138" i="3"/>
  <c r="F13" i="5"/>
  <c r="P13" i="5" s="1"/>
  <c r="E19" i="1"/>
  <c r="J19" i="1" s="1"/>
  <c r="D18" i="3"/>
  <c r="G13" i="5"/>
  <c r="Q13" i="5" s="1"/>
  <c r="D21" i="1"/>
  <c r="I21" i="1" s="1"/>
  <c r="E15" i="5"/>
  <c r="O15" i="5" s="1"/>
  <c r="D19" i="1"/>
  <c r="I19" i="1" s="1"/>
  <c r="L23" i="12"/>
  <c r="D78" i="3" s="1"/>
  <c r="L21" i="1"/>
  <c r="K21" i="1"/>
  <c r="K19" i="1"/>
  <c r="L19" i="1"/>
  <c r="D40" i="2"/>
  <c r="A23" i="7"/>
  <c r="J37" i="2"/>
  <c r="J31" i="2"/>
  <c r="J39" i="2" l="1"/>
  <c r="E37" i="2"/>
  <c r="E39" i="2" s="1"/>
  <c r="H78" i="3"/>
  <c r="H77" i="3" s="1"/>
  <c r="H76" i="3" s="1"/>
  <c r="H139" i="3" s="1"/>
  <c r="D77" i="3"/>
  <c r="D76" i="3" s="1"/>
  <c r="D139" i="3" s="1"/>
  <c r="J33" i="2"/>
  <c r="E31" i="2"/>
  <c r="E33" i="2" s="1"/>
  <c r="E40" i="2" s="1"/>
  <c r="N36" i="2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H16" i="3" s="1"/>
  <c r="G15" i="3"/>
  <c r="H15" i="3" s="1"/>
  <c r="G14" i="3"/>
  <c r="J139" i="3" l="1"/>
  <c r="C24" i="16"/>
  <c r="G24" i="16"/>
  <c r="K24" i="16"/>
  <c r="D24" i="16"/>
  <c r="H24" i="16"/>
  <c r="L24" i="16"/>
  <c r="E24" i="16"/>
  <c r="I24" i="16"/>
  <c r="M24" i="16"/>
  <c r="F24" i="16"/>
  <c r="J24" i="16"/>
  <c r="B24" i="16"/>
  <c r="J40" i="2"/>
  <c r="L39" i="2"/>
  <c r="G37" i="2"/>
  <c r="G39" i="2" s="1"/>
  <c r="M39" i="2"/>
  <c r="H37" i="2"/>
  <c r="K39" i="2"/>
  <c r="F37" i="2"/>
  <c r="F39" i="2" s="1"/>
  <c r="L33" i="2"/>
  <c r="G31" i="2"/>
  <c r="G33" i="2" s="1"/>
  <c r="K33" i="2"/>
  <c r="F31" i="2"/>
  <c r="F33" i="2" s="1"/>
  <c r="G13" i="3"/>
  <c r="G18" i="3"/>
  <c r="H41" i="3"/>
  <c r="H40" i="3" s="1"/>
  <c r="G40" i="3"/>
  <c r="D39" i="3"/>
  <c r="I40" i="2"/>
  <c r="H31" i="2"/>
  <c r="H33" i="2" s="1"/>
  <c r="G193" i="3"/>
  <c r="G141" i="3"/>
  <c r="G168" i="3"/>
  <c r="G175" i="3"/>
  <c r="G146" i="3"/>
  <c r="G56" i="3"/>
  <c r="G65" i="3"/>
  <c r="G184" i="3"/>
  <c r="O36" i="2"/>
  <c r="D142" i="3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F40" i="2" l="1"/>
  <c r="N24" i="16"/>
  <c r="K40" i="2"/>
  <c r="D141" i="3"/>
  <c r="D140" i="3" s="1"/>
  <c r="D203" i="3" s="1"/>
  <c r="O39" i="2"/>
  <c r="L40" i="2"/>
  <c r="H39" i="2"/>
  <c r="N39" i="2" s="1"/>
  <c r="J74" i="3"/>
  <c r="F10" i="2"/>
  <c r="Q36" i="2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F21" i="16" l="1"/>
  <c r="F25" i="16" s="1"/>
  <c r="J21" i="16"/>
  <c r="J25" i="16" s="1"/>
  <c r="B21" i="16"/>
  <c r="C21" i="16"/>
  <c r="C25" i="16" s="1"/>
  <c r="G21" i="16"/>
  <c r="G25" i="16" s="1"/>
  <c r="K21" i="16"/>
  <c r="K25" i="16" s="1"/>
  <c r="D21" i="16"/>
  <c r="D25" i="16" s="1"/>
  <c r="H21" i="16"/>
  <c r="H25" i="16" s="1"/>
  <c r="L21" i="16"/>
  <c r="L25" i="16" s="1"/>
  <c r="E21" i="16"/>
  <c r="E25" i="16" s="1"/>
  <c r="I21" i="16"/>
  <c r="I25" i="16" s="1"/>
  <c r="M21" i="16"/>
  <c r="M25" i="16" s="1"/>
  <c r="Q40" i="2"/>
  <c r="E10" i="2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M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l="1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E24" i="2" s="1"/>
  <c r="P26" i="2"/>
  <c r="M26" i="2"/>
  <c r="K26" i="2"/>
  <c r="I26" i="2"/>
  <c r="L26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N62" i="13" l="1"/>
  <c r="R62" i="13"/>
  <c r="P62" i="13"/>
  <c r="M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Z15" i="13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K28" i="2" l="1"/>
  <c r="F28" i="2" s="1"/>
  <c r="K22" i="2"/>
  <c r="F22" i="2" s="1"/>
  <c r="J12" i="7"/>
  <c r="O12" i="7" s="1"/>
  <c r="P41" i="2" l="1"/>
  <c r="B9" i="16"/>
  <c r="T10" i="5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D14" i="3"/>
  <c r="L37" i="12" l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E12" i="16" l="1"/>
  <c r="I12" i="16"/>
  <c r="M12" i="16"/>
  <c r="H12" i="16"/>
  <c r="F12" i="16"/>
  <c r="J12" i="16"/>
  <c r="D12" i="16"/>
  <c r="G12" i="16"/>
  <c r="K12" i="16"/>
  <c r="C12" i="16"/>
  <c r="L12" i="16"/>
  <c r="B12" i="16"/>
  <c r="J75" i="3"/>
  <c r="J207" i="3" s="1"/>
  <c r="H204" i="3"/>
  <c r="D23" i="2"/>
  <c r="H22" i="2"/>
  <c r="M23" i="2"/>
  <c r="D28" i="2"/>
  <c r="I29" i="2"/>
  <c r="H28" i="2"/>
  <c r="M29" i="2"/>
  <c r="G28" i="2"/>
  <c r="I23" i="2"/>
  <c r="I30" i="2" s="1"/>
  <c r="G21" i="2"/>
  <c r="L23" i="2"/>
  <c r="L27" i="2"/>
  <c r="L29" i="2" s="1"/>
  <c r="F10" i="5"/>
  <c r="P10" i="5" s="1"/>
  <c r="C10" i="5"/>
  <c r="M10" i="5" s="1"/>
  <c r="G10" i="5"/>
  <c r="Q10" i="5" s="1"/>
  <c r="M30" i="2" l="1"/>
  <c r="L30" i="2"/>
  <c r="L41" i="2" s="1"/>
  <c r="N12" i="16"/>
  <c r="B13" i="16"/>
  <c r="M41" i="2"/>
  <c r="I41" i="2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H30" i="2" s="1"/>
  <c r="G29" i="2"/>
  <c r="D29" i="2"/>
  <c r="D30" i="2" s="1"/>
  <c r="H29" i="2"/>
  <c r="G30" i="2" l="1"/>
  <c r="G41" i="2" s="1"/>
  <c r="H41" i="2"/>
  <c r="D41" i="2"/>
  <c r="F9" i="2" l="1"/>
  <c r="F12" i="2" s="1"/>
  <c r="G9" i="2" l="1"/>
  <c r="G10" i="2"/>
  <c r="J27" i="2"/>
  <c r="H10" i="2" l="1"/>
  <c r="H9" i="2"/>
  <c r="J29" i="2"/>
  <c r="E27" i="2"/>
  <c r="E29" i="2" s="1"/>
  <c r="H12" i="2" l="1"/>
  <c r="G12" i="2"/>
  <c r="N29" i="2"/>
  <c r="O29" i="2"/>
  <c r="L11" i="2" l="1"/>
  <c r="L10" i="2"/>
  <c r="L9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E30" i="2" l="1"/>
  <c r="E41" i="2" s="1"/>
  <c r="O30" i="2"/>
  <c r="N23" i="2"/>
  <c r="N30" i="2" s="1"/>
  <c r="C9" i="16" l="1"/>
  <c r="D9" i="16"/>
  <c r="D13" i="16" s="1"/>
  <c r="H9" i="16"/>
  <c r="H13" i="16" s="1"/>
  <c r="L9" i="16"/>
  <c r="L13" i="16" s="1"/>
  <c r="G9" i="16"/>
  <c r="G13" i="16" s="1"/>
  <c r="I9" i="16"/>
  <c r="I13" i="16" s="1"/>
  <c r="M9" i="16"/>
  <c r="M13" i="16" s="1"/>
  <c r="F9" i="16"/>
  <c r="F13" i="16" s="1"/>
  <c r="J9" i="16"/>
  <c r="J13" i="16" s="1"/>
  <c r="E9" i="16"/>
  <c r="E13" i="16" s="1"/>
  <c r="K9" i="16"/>
  <c r="K13" i="16" s="1"/>
  <c r="O41" i="2"/>
  <c r="N41" i="2"/>
  <c r="C9" i="2"/>
  <c r="C12" i="2" s="1"/>
  <c r="Q23" i="2"/>
  <c r="Q30" i="2" s="1"/>
  <c r="N9" i="16" l="1"/>
  <c r="N13" i="16" s="1"/>
  <c r="C13" i="16"/>
  <c r="I10" i="2"/>
  <c r="Q41" i="2"/>
  <c r="B9" i="2"/>
  <c r="E9" i="2" s="1"/>
  <c r="B12" i="2" l="1"/>
  <c r="E12" i="2"/>
  <c r="I9" i="2" l="1"/>
  <c r="I12" i="2" s="1"/>
  <c r="D75" i="3"/>
  <c r="D204" i="3" s="1"/>
</calcChain>
</file>

<file path=xl/sharedStrings.xml><?xml version="1.0" encoding="utf-8"?>
<sst xmlns="http://schemas.openxmlformats.org/spreadsheetml/2006/main" count="780" uniqueCount="281">
  <si>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</si>
  <si>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</si>
  <si>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</si>
  <si>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</si>
  <si>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</si>
  <si>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</si>
  <si>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</si>
  <si>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</si>
  <si>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</si>
  <si>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</si>
  <si>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</si>
  <si>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</si>
  <si>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</si>
  <si>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</si>
  <si>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</si>
  <si>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</si>
  <si>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</si>
  <si>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</si>
  <si>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</si>
  <si>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</si>
  <si>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</si>
  <si>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</si>
  <si>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</si>
  <si>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</si>
  <si>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</si>
  <si>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</si>
  <si>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</si>
  <si>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</si>
  <si>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</si>
  <si>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</si>
  <si>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</si>
  <si>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</si>
  <si>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</si>
  <si>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</si>
  <si>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</si>
  <si>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</si>
  <si>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</si>
  <si>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</si>
  <si>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</si>
  <si>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</si>
  <si>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</si>
  <si>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</si>
  <si>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</si>
  <si>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</si>
  <si>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</si>
  <si>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</si>
  <si>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</si>
  <si>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</si>
  <si>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</si>
  <si>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</si>
  <si>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</si>
  <si>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</si>
  <si>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</si>
  <si>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</si>
  <si>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</si>
  <si>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</si>
  <si>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</si>
  <si>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</si>
  <si>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</si>
  <si>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</si>
  <si>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</si>
  <si>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</si>
  <si>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</si>
  <si>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</si>
  <si>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</si>
  <si>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</si>
  <si>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</si>
  <si>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</si>
  <si>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</si>
  <si>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</si>
  <si>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</si>
  <si>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</si>
  <si>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</si>
  <si>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</si>
  <si>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</si>
  <si>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</si>
  <si>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</si>
  <si>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</si>
  <si>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</si>
  <si>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</si>
  <si>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</si>
  <si>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</si>
  <si>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</si>
  <si>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</si>
  <si>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</si>
  <si>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</si>
  <si>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</si>
  <si>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</si>
  <si>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</si>
  <si>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</si>
  <si>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</si>
  <si>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</si>
  <si>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</si>
  <si>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</si>
  <si>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</si>
  <si>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</si>
  <si>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</si>
  <si>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</si>
  <si>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</si>
  <si>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</si>
  <si>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</si>
  <si>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</si>
  <si>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</si>
  <si>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</si>
  <si>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</si>
  <si>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</si>
  <si>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</si>
  <si>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</si>
  <si>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</si>
  <si>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</si>
  <si>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</si>
  <si>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</si>
  <si>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</si>
  <si>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</si>
  <si>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</si>
  <si>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</si>
  <si>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</si>
  <si>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</si>
  <si>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</si>
  <si>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</si>
  <si>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</si>
  <si>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</si>
  <si>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</si>
  <si>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</si>
  <si>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</si>
  <si>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</si>
  <si>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</si>
  <si>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</si>
  <si>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</si>
  <si>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</si>
  <si>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</si>
  <si>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</si>
  <si>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</si>
  <si>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</si>
  <si>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</si>
  <si>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</si>
  <si>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</si>
  <si>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</si>
  <si>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</si>
  <si>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</si>
  <si>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</si>
  <si>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</si>
  <si>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</si>
  <si>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</si>
  <si>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</si>
  <si>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</si>
  <si>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</si>
  <si>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</si>
  <si>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</si>
  <si>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</si>
  <si>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</si>
  <si>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</si>
  <si>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</si>
  <si>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</si>
  <si>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</si>
  <si>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</si>
  <si>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</si>
  <si>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</si>
  <si>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</si>
  <si>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</si>
  <si>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</si>
  <si>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</si>
  <si>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</si>
  <si>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</si>
  <si>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</si>
  <si>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</si>
  <si>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</si>
  <si>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</si>
  <si>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</si>
  <si>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</si>
  <si>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</si>
  <si>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</si>
  <si>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</si>
  <si>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</si>
  <si>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</si>
  <si>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</si>
  <si>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</si>
  <si>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</si>
  <si>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</si>
  <si>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</si>
  <si>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</si>
  <si>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</si>
  <si>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</si>
  <si>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</si>
  <si>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</si>
  <si>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</si>
  <si>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</si>
  <si>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</si>
  <si>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</si>
  <si>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</si>
  <si>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</si>
  <si>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</si>
  <si>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</si>
  <si>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</si>
  <si>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</si>
  <si>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</si>
  <si>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</si>
  <si>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</si>
  <si>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</si>
  <si>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</si>
  <si>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</si>
  <si>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</si>
  <si>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</si>
  <si>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</si>
  <si>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</si>
  <si>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</si>
  <si>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</si>
  <si>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</si>
  <si>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</si>
  <si>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</si>
  <si>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</si>
  <si>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</si>
  <si>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</si>
  <si>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</si>
  <si>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</si>
  <si>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</si>
  <si>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</si>
  <si>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</si>
  <si>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</si>
  <si>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</si>
  <si>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</si>
  <si>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</si>
  <si>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</si>
  <si>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Media Jornada</t>
  </si>
  <si>
    <t>Nocturna</t>
  </si>
  <si>
    <t>Diurna</t>
  </si>
  <si>
    <t>TOTAL</t>
  </si>
  <si>
    <t>Sala Cuna ABC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</si>
  <si>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</si>
  <si>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</si>
  <si>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</si>
  <si>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</si>
  <si>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</si>
  <si>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</si>
  <si>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</si>
  <si>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</si>
  <si>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</si>
  <si>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Mensualidad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</si>
  <si>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</si>
  <si>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</si>
  <si>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</si>
  <si>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</si>
  <si>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</si>
  <si>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</si>
  <si>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</si>
  <si>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</si>
  <si>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</si>
  <si>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</si>
  <si>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</si>
  <si>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</si>
  <si>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</si>
  <si>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</si>
  <si>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BONOS CÓDIGO DEL TRABAJO</t>
  </si>
  <si>
    <t>COSTOS  DE OPERACION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</si>
  <si>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</si>
  <si>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</si>
  <si>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</si>
  <si>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</si>
  <si>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</si>
  <si>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</si>
  <si>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</si>
  <si>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Total 
Bonos 
anual</t>
  </si>
  <si>
    <t>BIENIQUE</t>
  </si>
  <si>
    <t xml:space="preserve"> Sala Cuna Pequeños Héroes</t>
  </si>
  <si>
    <t xml:space="preserve">Ed. De Párvulos </t>
  </si>
  <si>
    <t>Técnicos en Párvulos</t>
  </si>
  <si>
    <t>Man. De Alimentos</t>
  </si>
  <si>
    <t>Aux.  De Aseo</t>
  </si>
  <si>
    <t xml:space="preserve"> Man. De Alimentos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</si>
  <si>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</si>
  <si>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</si>
  <si>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</si>
  <si>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</si>
  <si>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</si>
  <si>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</si>
  <si>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REMUNERACIONES 2022</t>
  </si>
  <si>
    <t>Costo Total por Servidor Reajustado 2023</t>
  </si>
  <si>
    <t>COSTO INDIRECTO ESTIMADO 2023</t>
  </si>
  <si>
    <t>2Costo Total anual por Servidor 2022</t>
  </si>
  <si>
    <t>Gasto Total Empresa
2023</t>
  </si>
  <si>
    <t>Costo Total Remuneraciones 2023 por Centro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</si>
</sst>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[$€]* #,##0.00_-;\-[$€]* #,##0.00_-;_-[$€]* \-??_-;_-@_-"/>
    <numFmt numFmtId="186" formatCode="_-[$€-2]\ * #,##0.00_-;\-[$€-2]\ * #,##0.00_-;_-[$€-2]\ * \-??_-"/>
    <numFmt numFmtId="187" formatCode="_-* #,##0.00&quot; €&quot;_-;\-* #,##0.00&quot; €&quot;_-;_-* \-??&quot; €&quot;_-;_-@_-"/>
    <numFmt numFmtId="188" formatCode="_-&quot;$&quot;\ * #,##0_-;\-&quot;$&quot;\ * #,##0_-;_-&quot;$&quot;\ * &quot;-&quot;??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gray125">
        <fgColor auto="1"/>
        <bgColor theme="4" tint="0.59999389629810485"/>
      </patternFill>
    </fill>
    <fill>
      <patternFill patternType="mediumGray">
        <bgColor theme="0" tint="-0.14999847407452621"/>
      </patternFill>
    </fill>
    <fill>
      <patternFill patternType="mediumGray">
        <bgColor rgb="FFFFFF00"/>
      </patternFill>
    </fill>
    <fill>
      <patternFill patternType="mediumGray">
        <bgColor theme="3" tint="0.79998168889431442"/>
      </patternFill>
    </fill>
    <fill>
      <patternFill patternType="mediumGray">
        <bgColor theme="3" tint="0.79995117038483843"/>
      </patternFill>
    </fill>
  </fills>
  <borders count="2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03" applyNumberFormat="0" applyAlignment="0" applyProtection="0"/>
    <xf numFmtId="0" fontId="5" fillId="8" borderId="199" applyNumberFormat="0" applyAlignment="0" applyProtection="0"/>
    <xf numFmtId="0" fontId="5" fillId="8" borderId="201" applyNumberFormat="0" applyAlignment="0" applyProtection="0"/>
    <xf numFmtId="0" fontId="5" fillId="8" borderId="211" applyNumberFormat="0" applyAlignment="0" applyProtection="0"/>
    <xf numFmtId="0" fontId="5" fillId="8" borderId="205" applyNumberForma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54" borderId="0" applyNumberFormat="0" applyBorder="0" applyAlignment="0" applyProtection="0"/>
    <xf numFmtId="0" fontId="10" fillId="6" borderId="0" applyNumberFormat="0" applyBorder="0" applyAlignment="0" applyProtection="0"/>
    <xf numFmtId="185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5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14" fillId="0" borderId="0" applyFill="0" applyBorder="0" applyAlignment="0" applyProtection="0"/>
    <xf numFmtId="0" fontId="5" fillId="8" borderId="218" applyNumberFormat="0" applyAlignment="0" applyProtection="0"/>
    <xf numFmtId="168" fontId="14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58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6" fontId="13" fillId="26" borderId="20" xfId="0" applyNumberFormat="1" applyFont="1" applyFill="1" applyBorder="1" applyAlignment="1" applyProtection="1">
      <alignment horizontal="center" vertical="center"/>
    </xf>
    <xf numFmtId="169" fontId="13" fillId="19" borderId="20" xfId="16" applyNumberFormat="1" applyFont="1" applyFill="1" applyBorder="1" applyAlignment="1" applyProtection="1">
      <alignment horizontal="center" vertical="center"/>
    </xf>
    <xf numFmtId="176" fontId="0" fillId="26" borderId="20" xfId="0" applyNumberFormat="1" applyFont="1" applyFill="1" applyBorder="1" applyAlignment="1" applyProtection="1">
      <alignment horizontal="center" vertical="center"/>
    </xf>
    <xf numFmtId="176" fontId="23" fillId="26" borderId="16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8" fontId="14" fillId="0" borderId="20" xfId="16" applyBorder="1" applyAlignment="1" applyProtection="1">
      <alignment horizontal="center" vertical="center"/>
    </xf>
    <xf numFmtId="168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4" borderId="41" xfId="0" applyNumberFormat="1" applyFont="1" applyFill="1" applyBorder="1" applyAlignment="1" applyProtection="1">
      <alignment horizontal="center" vertical="center" wrapText="1"/>
    </xf>
    <xf numFmtId="167" fontId="13" fillId="34" borderId="44" xfId="0" applyNumberFormat="1" applyFont="1" applyFill="1" applyBorder="1" applyAlignment="1" applyProtection="1">
      <alignment horizontal="center" vertical="center" wrapText="1"/>
    </xf>
    <xf numFmtId="0" fontId="0" fillId="12" borderId="46" xfId="0" applyFont="1" applyFill="1" applyBorder="1" applyProtection="1">
      <protection locked="0"/>
    </xf>
    <xf numFmtId="167" fontId="13" fillId="34" borderId="51" xfId="0" applyNumberFormat="1" applyFont="1" applyFill="1" applyBorder="1" applyAlignment="1" applyProtection="1">
      <alignment horizontal="center" vertical="center" wrapText="1"/>
    </xf>
    <xf numFmtId="167" fontId="13" fillId="34" borderId="52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8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left" vertical="center"/>
      <protection locked="0"/>
    </xf>
    <xf numFmtId="0" fontId="0" fillId="12" borderId="60" xfId="0" applyFont="1" applyFill="1" applyBorder="1" applyProtection="1">
      <protection locked="0"/>
    </xf>
    <xf numFmtId="0" fontId="0" fillId="12" borderId="61" xfId="0" applyFont="1" applyFill="1" applyBorder="1" applyProtection="1">
      <protection locked="0"/>
    </xf>
    <xf numFmtId="177" fontId="0" fillId="12" borderId="62" xfId="13" applyNumberFormat="1" applyFont="1" applyFill="1" applyBorder="1" applyAlignment="1" applyProtection="1">
      <alignment vertical="center"/>
      <protection locked="0"/>
    </xf>
    <xf numFmtId="177" fontId="0" fillId="12" borderId="63" xfId="13" applyNumberFormat="1" applyFont="1" applyFill="1" applyBorder="1" applyAlignment="1" applyProtection="1">
      <alignment vertical="center"/>
      <protection locked="0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7" fontId="0" fillId="12" borderId="64" xfId="13" applyNumberFormat="1" applyFont="1" applyFill="1" applyBorder="1" applyAlignment="1" applyProtection="1">
      <alignment vertical="center"/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Protection="1">
      <protection locked="0"/>
    </xf>
    <xf numFmtId="0" fontId="0" fillId="12" borderId="58" xfId="0" applyFont="1" applyFill="1" applyBorder="1" applyAlignment="1" applyProtection="1">
      <alignment horizontal="left" vertical="center"/>
      <protection locked="0"/>
    </xf>
    <xf numFmtId="0" fontId="0" fillId="12" borderId="58" xfId="0" applyFont="1" applyFill="1" applyBorder="1" applyProtection="1">
      <protection locked="0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12" borderId="63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6" fontId="0" fillId="0" borderId="70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72" xfId="0" applyNumberFormat="1" applyFont="1" applyFill="1" applyBorder="1" applyAlignment="1" applyProtection="1">
      <alignment horizontal="right" vertical="center"/>
    </xf>
    <xf numFmtId="177" fontId="0" fillId="12" borderId="67" xfId="13" applyNumberFormat="1" applyFont="1" applyFill="1" applyBorder="1" applyAlignment="1" applyProtection="1">
      <alignment vertical="center"/>
      <protection locked="0"/>
    </xf>
    <xf numFmtId="177" fontId="0" fillId="12" borderId="69" xfId="13" applyNumberFormat="1" applyFont="1" applyFill="1" applyBorder="1" applyAlignment="1" applyProtection="1">
      <alignment vertical="center"/>
      <protection locked="0"/>
    </xf>
    <xf numFmtId="177" fontId="0" fillId="12" borderId="65" xfId="13" applyNumberFormat="1" applyFont="1" applyFill="1" applyBorder="1" applyAlignment="1" applyProtection="1">
      <alignment vertical="center"/>
      <protection locked="0"/>
    </xf>
    <xf numFmtId="176" fontId="0" fillId="29" borderId="71" xfId="0" applyNumberFormat="1" applyFont="1" applyFill="1" applyBorder="1" applyAlignment="1" applyProtection="1">
      <alignment horizontal="right" vertical="center"/>
    </xf>
    <xf numFmtId="176" fontId="0" fillId="29" borderId="72" xfId="0" applyNumberFormat="1" applyFont="1" applyFill="1" applyBorder="1" applyAlignment="1" applyProtection="1">
      <alignment horizontal="right" vertical="center"/>
    </xf>
    <xf numFmtId="176" fontId="0" fillId="29" borderId="70" xfId="0" applyNumberFormat="1" applyFont="1" applyFill="1" applyBorder="1" applyAlignment="1" applyProtection="1">
      <alignment horizontal="right" vertical="center"/>
    </xf>
    <xf numFmtId="176" fontId="0" fillId="29" borderId="66" xfId="0" applyNumberFormat="1" applyFont="1" applyFill="1" applyBorder="1" applyAlignment="1" applyProtection="1">
      <alignment horizontal="right" vertical="center"/>
    </xf>
    <xf numFmtId="176" fontId="0" fillId="29" borderId="73" xfId="0" applyNumberFormat="1" applyFont="1" applyFill="1" applyBorder="1" applyAlignment="1" applyProtection="1">
      <alignment horizontal="right" vertical="center"/>
    </xf>
    <xf numFmtId="176" fontId="0" fillId="0" borderId="66" xfId="0" applyNumberFormat="1" applyFont="1" applyFill="1" applyBorder="1" applyAlignment="1" applyProtection="1">
      <alignment horizontal="right" vertical="center"/>
    </xf>
    <xf numFmtId="176" fontId="0" fillId="0" borderId="73" xfId="0" applyNumberFormat="1" applyFont="1" applyFill="1" applyBorder="1" applyAlignment="1" applyProtection="1">
      <alignment horizontal="right" vertical="center"/>
    </xf>
    <xf numFmtId="0" fontId="0" fillId="12" borderId="74" xfId="0" applyFont="1" applyFill="1" applyBorder="1" applyAlignment="1" applyProtection="1">
      <alignment horizontal="left" vertical="center"/>
      <protection locked="0"/>
    </xf>
    <xf numFmtId="0" fontId="0" fillId="12" borderId="75" xfId="0" applyFont="1" applyFill="1" applyBorder="1" applyAlignment="1" applyProtection="1">
      <alignment horizontal="left" vertical="center"/>
      <protection locked="0"/>
    </xf>
    <xf numFmtId="0" fontId="0" fillId="12" borderId="7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3" xfId="0" applyFont="1" applyFill="1" applyBorder="1" applyAlignment="1" applyProtection="1">
      <alignment horizontal="left" vertical="center"/>
    </xf>
    <xf numFmtId="0" fontId="11" fillId="20" borderId="63" xfId="0" applyFont="1" applyFill="1" applyBorder="1" applyAlignment="1" applyProtection="1">
      <alignment horizontal="left" vertical="center"/>
    </xf>
    <xf numFmtId="174" fontId="19" fillId="0" borderId="63" xfId="0" applyNumberFormat="1" applyFont="1" applyFill="1" applyBorder="1" applyAlignment="1" applyProtection="1">
      <alignment horizontal="left"/>
    </xf>
    <xf numFmtId="0" fontId="13" fillId="21" borderId="63" xfId="0" applyFont="1" applyFill="1" applyBorder="1" applyAlignment="1" applyProtection="1">
      <alignment horizontal="center" vertical="center"/>
    </xf>
    <xf numFmtId="0" fontId="13" fillId="20" borderId="63" xfId="0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167" fontId="11" fillId="23" borderId="63" xfId="13" applyNumberFormat="1" applyFont="1" applyFill="1" applyBorder="1" applyAlignment="1" applyProtection="1">
      <alignment horizontal="center" vertical="center"/>
    </xf>
    <xf numFmtId="167" fontId="11" fillId="20" borderId="63" xfId="13" applyNumberFormat="1" applyFont="1" applyFill="1" applyBorder="1" applyAlignment="1" applyProtection="1">
      <alignment horizontal="center" vertical="center"/>
    </xf>
    <xf numFmtId="167" fontId="0" fillId="12" borderId="63" xfId="13" applyNumberFormat="1" applyFont="1" applyFill="1" applyBorder="1" applyAlignment="1" applyProtection="1">
      <alignment vertical="center"/>
      <protection locked="0"/>
    </xf>
    <xf numFmtId="0" fontId="13" fillId="30" borderId="63" xfId="0" applyFont="1" applyFill="1" applyBorder="1" applyAlignment="1" applyProtection="1">
      <alignment horizontal="center" vertical="center" wrapText="1"/>
    </xf>
    <xf numFmtId="0" fontId="13" fillId="31" borderId="63" xfId="0" applyFont="1" applyFill="1" applyBorder="1" applyAlignment="1" applyProtection="1">
      <alignment horizontal="left" vertical="center"/>
    </xf>
    <xf numFmtId="167" fontId="13" fillId="30" borderId="63" xfId="0" applyNumberFormat="1" applyFont="1" applyFill="1" applyBorder="1" applyAlignment="1" applyProtection="1">
      <alignment horizontal="center" vertical="center" wrapText="1"/>
    </xf>
    <xf numFmtId="9" fontId="0" fillId="12" borderId="77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79" fontId="14" fillId="36" borderId="98" xfId="16" applyNumberFormat="1" applyFill="1" applyBorder="1" applyAlignment="1" applyProtection="1">
      <alignment horizontal="center" vertical="center"/>
    </xf>
    <xf numFmtId="179" fontId="14" fillId="36" borderId="99" xfId="16" applyNumberFormat="1" applyFill="1" applyBorder="1" applyAlignment="1" applyProtection="1">
      <alignment horizontal="center" vertical="center"/>
    </xf>
    <xf numFmtId="179" fontId="14" fillId="36" borderId="100" xfId="16" applyNumberFormat="1" applyFill="1" applyBorder="1" applyAlignment="1" applyProtection="1">
      <alignment horizontal="center" vertical="center"/>
    </xf>
    <xf numFmtId="179" fontId="14" fillId="36" borderId="101" xfId="16" applyNumberFormat="1" applyFill="1" applyBorder="1" applyAlignment="1" applyProtection="1">
      <alignment horizontal="center" vertical="center"/>
    </xf>
    <xf numFmtId="178" fontId="0" fillId="12" borderId="98" xfId="13" applyNumberFormat="1" applyFont="1" applyFill="1" applyBorder="1" applyAlignment="1" applyProtection="1">
      <alignment horizontal="center" vertical="center"/>
      <protection locked="0"/>
    </xf>
    <xf numFmtId="178" fontId="0" fillId="12" borderId="103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0" fontId="23" fillId="12" borderId="33" xfId="0" applyFont="1" applyFill="1" applyBorder="1" applyAlignment="1" applyProtection="1">
      <alignment horizontal="center" vertical="center"/>
      <protection locked="0"/>
    </xf>
    <xf numFmtId="177" fontId="0" fillId="12" borderId="100" xfId="13" applyNumberFormat="1" applyFont="1" applyFill="1" applyBorder="1" applyAlignment="1" applyProtection="1">
      <alignment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6" fontId="0" fillId="0" borderId="102" xfId="0" applyNumberFormat="1" applyFont="1" applyFill="1" applyBorder="1" applyAlignment="1" applyProtection="1">
      <alignment horizontal="right" vertical="center"/>
    </xf>
    <xf numFmtId="176" fontId="0" fillId="0" borderId="67" xfId="0" applyNumberFormat="1" applyFont="1" applyFill="1" applyBorder="1" applyAlignment="1" applyProtection="1">
      <alignment horizontal="right" vertical="center"/>
    </xf>
    <xf numFmtId="176" fontId="0" fillId="0" borderId="110" xfId="0" applyNumberFormat="1" applyFont="1" applyFill="1" applyBorder="1" applyAlignment="1" applyProtection="1">
      <alignment horizontal="right" vertical="center"/>
    </xf>
    <xf numFmtId="176" fontId="0" fillId="0" borderId="96" xfId="0" applyNumberFormat="1" applyFont="1" applyFill="1" applyBorder="1" applyAlignment="1" applyProtection="1">
      <alignment horizontal="right" vertical="center"/>
    </xf>
    <xf numFmtId="9" fontId="0" fillId="12" borderId="105" xfId="0" applyNumberFormat="1" applyFont="1" applyFill="1" applyBorder="1" applyAlignment="1" applyProtection="1">
      <alignment horizontal="center" vertical="center"/>
      <protection locked="0"/>
    </xf>
    <xf numFmtId="0" fontId="10" fillId="14" borderId="105" xfId="0" applyFont="1" applyFill="1" applyBorder="1" applyAlignment="1" applyProtection="1">
      <alignment horizontal="center" vertical="center"/>
    </xf>
    <xf numFmtId="0" fontId="10" fillId="46" borderId="104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6" borderId="117" xfId="0" applyFont="1" applyFill="1" applyBorder="1" applyAlignment="1" applyProtection="1">
      <alignment horizontal="center" vertical="center"/>
    </xf>
    <xf numFmtId="168" fontId="0" fillId="12" borderId="79" xfId="16" applyFont="1" applyFill="1" applyBorder="1" applyAlignment="1" applyProtection="1">
      <alignment horizontal="center" vertical="center"/>
      <protection locked="0"/>
    </xf>
    <xf numFmtId="168" fontId="0" fillId="12" borderId="118" xfId="16" applyFont="1" applyFill="1" applyBorder="1" applyAlignment="1" applyProtection="1">
      <alignment horizontal="center" vertical="center"/>
      <protection locked="0"/>
    </xf>
    <xf numFmtId="168" fontId="0" fillId="12" borderId="117" xfId="16" applyFont="1" applyFill="1" applyBorder="1" applyAlignment="1" applyProtection="1">
      <alignment horizontal="center" vertical="center"/>
      <protection locked="0"/>
    </xf>
    <xf numFmtId="176" fontId="0" fillId="0" borderId="99" xfId="0" applyNumberFormat="1" applyFont="1" applyFill="1" applyBorder="1" applyAlignment="1" applyProtection="1">
      <alignment horizontal="right" vertical="center"/>
    </xf>
    <xf numFmtId="176" fontId="0" fillId="0" borderId="104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05" xfId="0" applyFont="1" applyFill="1" applyBorder="1" applyAlignment="1" applyProtection="1">
      <alignment horizontal="center" vertical="center"/>
    </xf>
    <xf numFmtId="0" fontId="10" fillId="47" borderId="104" xfId="0" applyFont="1" applyFill="1" applyBorder="1" applyAlignment="1" applyProtection="1">
      <alignment horizontal="center" vertical="center"/>
    </xf>
    <xf numFmtId="168" fontId="30" fillId="0" borderId="81" xfId="16" applyFont="1" applyFill="1" applyBorder="1" applyAlignment="1" applyProtection="1">
      <alignment horizontal="center" vertical="center"/>
    </xf>
    <xf numFmtId="168" fontId="30" fillId="0" borderId="84" xfId="16" applyFont="1" applyFill="1" applyBorder="1" applyAlignment="1" applyProtection="1">
      <alignment horizontal="center" vertical="center"/>
    </xf>
    <xf numFmtId="176" fontId="0" fillId="27" borderId="83" xfId="0" applyNumberFormat="1" applyFont="1" applyFill="1" applyBorder="1" applyAlignment="1" applyProtection="1">
      <alignment horizontal="right" vertical="center"/>
    </xf>
    <xf numFmtId="176" fontId="0" fillId="27" borderId="121" xfId="0" applyNumberFormat="1" applyFont="1" applyFill="1" applyBorder="1" applyAlignment="1" applyProtection="1">
      <alignment horizontal="right" vertical="center"/>
    </xf>
    <xf numFmtId="0" fontId="0" fillId="11" borderId="123" xfId="0" applyFont="1" applyFill="1" applyBorder="1" applyProtection="1"/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13" xfId="0" applyFont="1" applyFill="1" applyBorder="1" applyProtection="1"/>
    <xf numFmtId="0" fontId="0" fillId="11" borderId="56" xfId="0" applyFont="1" applyFill="1" applyBorder="1" applyProtection="1"/>
    <xf numFmtId="0" fontId="25" fillId="0" borderId="113" xfId="0" applyFont="1" applyBorder="1" applyAlignment="1" applyProtection="1">
      <alignment vertical="center"/>
    </xf>
    <xf numFmtId="0" fontId="10" fillId="14" borderId="106" xfId="0" applyFont="1" applyFill="1" applyBorder="1" applyAlignment="1" applyProtection="1">
      <alignment horizontal="center" vertical="center"/>
    </xf>
    <xf numFmtId="0" fontId="10" fillId="14" borderId="122" xfId="0" applyFont="1" applyFill="1" applyBorder="1" applyAlignment="1" applyProtection="1">
      <alignment horizontal="center" vertical="center"/>
    </xf>
    <xf numFmtId="0" fontId="10" fillId="47" borderId="106" xfId="0" applyFont="1" applyFill="1" applyBorder="1" applyAlignment="1" applyProtection="1">
      <alignment horizontal="center" vertical="center"/>
    </xf>
    <xf numFmtId="0" fontId="10" fillId="47" borderId="122" xfId="0" applyFont="1" applyFill="1" applyBorder="1" applyAlignment="1" applyProtection="1">
      <alignment horizontal="center" vertical="center"/>
    </xf>
    <xf numFmtId="0" fontId="10" fillId="46" borderId="106" xfId="0" applyFont="1" applyFill="1" applyBorder="1" applyAlignment="1" applyProtection="1">
      <alignment horizontal="center" vertical="center"/>
    </xf>
    <xf numFmtId="0" fontId="10" fillId="46" borderId="122" xfId="0" applyFont="1" applyFill="1" applyBorder="1" applyAlignment="1" applyProtection="1">
      <alignment horizontal="center" vertical="center"/>
    </xf>
    <xf numFmtId="176" fontId="0" fillId="26" borderId="98" xfId="0" applyNumberFormat="1" applyFont="1" applyFill="1" applyBorder="1" applyAlignment="1" applyProtection="1">
      <alignment horizontal="right" vertical="center"/>
    </xf>
    <xf numFmtId="176" fontId="0" fillId="26" borderId="99" xfId="0" applyNumberFormat="1" applyFont="1" applyFill="1" applyBorder="1" applyAlignment="1" applyProtection="1">
      <alignment horizontal="right" vertical="center"/>
    </xf>
    <xf numFmtId="0" fontId="0" fillId="11" borderId="114" xfId="0" applyFont="1" applyFill="1" applyBorder="1" applyProtection="1"/>
    <xf numFmtId="0" fontId="0" fillId="11" borderId="120" xfId="0" applyFont="1" applyFill="1" applyBorder="1" applyProtection="1"/>
    <xf numFmtId="0" fontId="0" fillId="11" borderId="53" xfId="0" applyFont="1" applyFill="1" applyBorder="1" applyProtection="1"/>
    <xf numFmtId="167" fontId="11" fillId="20" borderId="63" xfId="13" applyNumberFormat="1" applyFont="1" applyFill="1" applyBorder="1" applyAlignment="1" applyProtection="1">
      <alignment horizontal="center" vertical="center"/>
      <protection locked="0"/>
    </xf>
    <xf numFmtId="9" fontId="0" fillId="43" borderId="77" xfId="0" applyNumberFormat="1" applyFont="1" applyFill="1" applyBorder="1" applyAlignment="1" applyProtection="1">
      <alignment horizontal="center" vertical="center"/>
    </xf>
    <xf numFmtId="9" fontId="0" fillId="43" borderId="98" xfId="0" applyNumberFormat="1" applyFont="1" applyFill="1" applyBorder="1" applyAlignment="1" applyProtection="1">
      <alignment horizontal="center" vertical="center"/>
    </xf>
    <xf numFmtId="168" fontId="0" fillId="43" borderId="98" xfId="16" applyFont="1" applyFill="1" applyBorder="1" applyAlignment="1" applyProtection="1">
      <alignment horizontal="center" vertical="center"/>
    </xf>
    <xf numFmtId="0" fontId="13" fillId="16" borderId="122" xfId="0" applyFont="1" applyFill="1" applyBorder="1" applyAlignment="1" applyProtection="1">
      <alignment horizontal="center" vertical="center" wrapText="1"/>
    </xf>
    <xf numFmtId="177" fontId="0" fillId="12" borderId="98" xfId="13" applyNumberFormat="1" applyFont="1" applyFill="1" applyBorder="1" applyAlignment="1" applyProtection="1">
      <alignment vertical="center"/>
      <protection locked="0"/>
    </xf>
    <xf numFmtId="176" fontId="23" fillId="28" borderId="45" xfId="0" applyNumberFormat="1" applyFont="1" applyFill="1" applyBorder="1" applyAlignment="1" applyProtection="1">
      <alignment vertical="center"/>
    </xf>
    <xf numFmtId="167" fontId="0" fillId="12" borderId="99" xfId="13" applyNumberFormat="1" applyFont="1" applyFill="1" applyBorder="1" applyAlignment="1" applyProtection="1">
      <alignment vertical="center"/>
      <protection locked="0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7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7" fontId="0" fillId="12" borderId="100" xfId="13" applyNumberFormat="1" applyFont="1" applyFill="1" applyBorder="1" applyAlignment="1" applyProtection="1">
      <alignment vertical="center"/>
      <protection locked="0"/>
    </xf>
    <xf numFmtId="175" fontId="19" fillId="12" borderId="100" xfId="12" applyNumberFormat="1" applyFont="1" applyFill="1" applyBorder="1" applyAlignment="1" applyProtection="1">
      <alignment vertical="center"/>
      <protection locked="0"/>
    </xf>
    <xf numFmtId="167" fontId="19" fillId="12" borderId="100" xfId="13" applyNumberFormat="1" applyFont="1" applyFill="1" applyBorder="1" applyAlignment="1" applyProtection="1">
      <alignment vertical="center"/>
      <protection locked="0"/>
    </xf>
    <xf numFmtId="0" fontId="13" fillId="17" borderId="100" xfId="0" applyFont="1" applyFill="1" applyBorder="1" applyAlignment="1" applyProtection="1">
      <alignment horizontal="center" vertical="center" wrapText="1"/>
    </xf>
    <xf numFmtId="173" fontId="13" fillId="17" borderId="100" xfId="12" applyNumberFormat="1" applyFont="1" applyFill="1" applyBorder="1" applyAlignment="1" applyProtection="1">
      <alignment horizontal="center" vertical="center" wrapText="1"/>
    </xf>
    <xf numFmtId="0" fontId="11" fillId="17" borderId="10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78" fontId="0" fillId="12" borderId="141" xfId="13" applyNumberFormat="1" applyFont="1" applyFill="1" applyBorder="1" applyAlignment="1" applyProtection="1">
      <alignment horizontal="center" vertical="center"/>
      <protection locked="0"/>
    </xf>
    <xf numFmtId="167" fontId="0" fillId="0" borderId="148" xfId="0" applyNumberFormat="1" applyFont="1" applyFill="1" applyBorder="1" applyAlignment="1" applyProtection="1">
      <alignment vertical="center"/>
    </xf>
    <xf numFmtId="167" fontId="13" fillId="39" borderId="151" xfId="0" applyNumberFormat="1" applyFont="1" applyFill="1" applyBorder="1" applyAlignment="1" applyProtection="1">
      <alignment vertical="center"/>
    </xf>
    <xf numFmtId="167" fontId="13" fillId="39" borderId="105" xfId="13" applyNumberFormat="1" applyFont="1" applyFill="1" applyBorder="1" applyAlignment="1" applyProtection="1">
      <alignment vertical="center"/>
    </xf>
    <xf numFmtId="167" fontId="13" fillId="39" borderId="104" xfId="13" applyNumberFormat="1" applyFont="1" applyFill="1" applyBorder="1" applyAlignment="1" applyProtection="1">
      <alignment vertical="center"/>
    </xf>
    <xf numFmtId="0" fontId="13" fillId="15" borderId="137" xfId="0" applyFont="1" applyFill="1" applyBorder="1" applyAlignment="1" applyProtection="1">
      <alignment horizontal="center" vertical="center" wrapText="1"/>
    </xf>
    <xf numFmtId="167" fontId="18" fillId="35" borderId="88" xfId="0" applyNumberFormat="1" applyFont="1" applyFill="1" applyBorder="1" applyAlignment="1" applyProtection="1">
      <alignment horizontal="center" vertical="center" wrapText="1"/>
    </xf>
    <xf numFmtId="167" fontId="18" fillId="35" borderId="160" xfId="0" applyNumberFormat="1" applyFont="1" applyFill="1" applyBorder="1" applyAlignment="1" applyProtection="1">
      <alignment horizontal="center" vertical="center" wrapText="1"/>
    </xf>
    <xf numFmtId="0" fontId="18" fillId="35" borderId="87" xfId="0" applyFont="1" applyFill="1" applyBorder="1" applyAlignment="1" applyProtection="1">
      <alignment horizontal="center" vertical="center" wrapText="1"/>
    </xf>
    <xf numFmtId="0" fontId="18" fillId="25" borderId="161" xfId="0" applyFont="1" applyFill="1" applyBorder="1" applyAlignment="1" applyProtection="1">
      <alignment horizontal="center" vertical="center" wrapText="1"/>
    </xf>
    <xf numFmtId="0" fontId="18" fillId="25" borderId="159" xfId="0" applyFont="1" applyFill="1" applyBorder="1" applyAlignment="1" applyProtection="1">
      <alignment horizontal="center" vertical="center" wrapText="1"/>
    </xf>
    <xf numFmtId="0" fontId="18" fillId="25" borderId="88" xfId="0" applyFont="1" applyFill="1" applyBorder="1" applyAlignment="1" applyProtection="1">
      <alignment horizontal="center" vertical="center" wrapText="1"/>
    </xf>
    <xf numFmtId="0" fontId="13" fillId="15" borderId="91" xfId="0" applyFont="1" applyFill="1" applyBorder="1" applyAlignment="1" applyProtection="1">
      <alignment horizontal="center" vertical="center" wrapText="1"/>
    </xf>
    <xf numFmtId="0" fontId="13" fillId="0" borderId="162" xfId="0" applyFont="1" applyFill="1" applyBorder="1" applyAlignment="1" applyProtection="1">
      <alignment horizontal="left" vertical="center"/>
    </xf>
    <xf numFmtId="167" fontId="0" fillId="29" borderId="143" xfId="13" applyNumberFormat="1" applyFont="1" applyFill="1" applyBorder="1" applyAlignment="1" applyProtection="1">
      <alignment vertical="center"/>
    </xf>
    <xf numFmtId="167" fontId="0" fillId="29" borderId="148" xfId="13" applyNumberFormat="1" applyFont="1" applyFill="1" applyBorder="1" applyAlignment="1" applyProtection="1">
      <alignment vertical="center"/>
    </xf>
    <xf numFmtId="167" fontId="13" fillId="29" borderId="163" xfId="13" applyNumberFormat="1" applyFont="1" applyFill="1" applyBorder="1" applyAlignment="1" applyProtection="1">
      <alignment vertical="center"/>
    </xf>
    <xf numFmtId="167" fontId="0" fillId="19" borderId="164" xfId="13" applyNumberFormat="1" applyFont="1" applyFill="1" applyBorder="1" applyAlignment="1" applyProtection="1">
      <alignment vertical="center"/>
    </xf>
    <xf numFmtId="167" fontId="0" fillId="19" borderId="165" xfId="13" applyNumberFormat="1" applyFont="1" applyFill="1" applyBorder="1" applyAlignment="1" applyProtection="1">
      <alignment vertical="center"/>
    </xf>
    <xf numFmtId="167" fontId="13" fillId="19" borderId="143" xfId="13" applyNumberFormat="1" applyFont="1" applyFill="1" applyBorder="1" applyAlignment="1" applyProtection="1">
      <alignment vertical="center"/>
    </xf>
    <xf numFmtId="167" fontId="13" fillId="0" borderId="166" xfId="13" applyNumberFormat="1" applyFont="1" applyFill="1" applyBorder="1" applyAlignment="1" applyProtection="1">
      <alignment vertical="center"/>
    </xf>
    <xf numFmtId="0" fontId="13" fillId="15" borderId="167" xfId="0" applyFont="1" applyFill="1" applyBorder="1" applyAlignment="1" applyProtection="1">
      <alignment horizontal="center" vertical="center"/>
    </xf>
    <xf numFmtId="167" fontId="22" fillId="15" borderId="168" xfId="13" applyNumberFormat="1" applyFont="1" applyFill="1" applyBorder="1" applyAlignment="1" applyProtection="1">
      <alignment vertical="center"/>
    </xf>
    <xf numFmtId="178" fontId="0" fillId="12" borderId="172" xfId="13" applyNumberFormat="1" applyFont="1" applyFill="1" applyBorder="1" applyAlignment="1" applyProtection="1">
      <alignment horizontal="center" vertical="center"/>
      <protection locked="0"/>
    </xf>
    <xf numFmtId="178" fontId="0" fillId="12" borderId="145" xfId="13" applyNumberFormat="1" applyFont="1" applyFill="1" applyBorder="1" applyAlignment="1" applyProtection="1">
      <alignment horizontal="center" vertical="center"/>
      <protection locked="0"/>
    </xf>
    <xf numFmtId="178" fontId="0" fillId="12" borderId="117" xfId="13" applyNumberFormat="1" applyFont="1" applyFill="1" applyBorder="1" applyAlignment="1" applyProtection="1">
      <alignment horizontal="center" vertical="center"/>
      <protection locked="0"/>
    </xf>
    <xf numFmtId="0" fontId="0" fillId="0" borderId="128" xfId="0" applyFont="1" applyFill="1" applyBorder="1" applyAlignment="1" applyProtection="1">
      <alignment horizontal="left" vertical="center"/>
    </xf>
    <xf numFmtId="0" fontId="0" fillId="0" borderId="129" xfId="0" applyFont="1" applyFill="1" applyBorder="1" applyAlignment="1" applyProtection="1">
      <alignment horizontal="left" vertical="center"/>
    </xf>
    <xf numFmtId="0" fontId="0" fillId="0" borderId="130" xfId="0" applyFont="1" applyFill="1" applyBorder="1" applyAlignment="1" applyProtection="1">
      <alignment horizontal="left" vertical="center"/>
    </xf>
    <xf numFmtId="166" fontId="0" fillId="0" borderId="107" xfId="13" applyNumberFormat="1" applyFont="1" applyFill="1" applyBorder="1" applyAlignment="1" applyProtection="1">
      <alignment vertical="center"/>
    </xf>
    <xf numFmtId="166" fontId="0" fillId="0" borderId="177" xfId="13" applyNumberFormat="1" applyFont="1" applyFill="1" applyBorder="1" applyAlignment="1" applyProtection="1">
      <alignment vertical="center"/>
    </xf>
    <xf numFmtId="166" fontId="0" fillId="0" borderId="108" xfId="13" applyNumberFormat="1" applyFont="1" applyFill="1" applyBorder="1" applyAlignment="1" applyProtection="1">
      <alignment vertical="center"/>
    </xf>
    <xf numFmtId="167" fontId="0" fillId="29" borderId="100" xfId="13" applyNumberFormat="1" applyFont="1" applyFill="1" applyBorder="1" applyAlignment="1" applyProtection="1">
      <alignment vertical="center"/>
    </xf>
    <xf numFmtId="167" fontId="0" fillId="29" borderId="47" xfId="13" applyNumberFormat="1" applyFont="1" applyFill="1" applyBorder="1" applyAlignment="1" applyProtection="1">
      <alignment vertical="center"/>
    </xf>
    <xf numFmtId="167" fontId="0" fillId="29" borderId="98" xfId="13" applyNumberFormat="1" applyFont="1" applyFill="1" applyBorder="1" applyAlignment="1" applyProtection="1">
      <alignment vertical="center"/>
    </xf>
    <xf numFmtId="167" fontId="0" fillId="29" borderId="99" xfId="13" applyNumberFormat="1" applyFont="1" applyFill="1" applyBorder="1" applyAlignment="1" applyProtection="1">
      <alignment vertical="center"/>
    </xf>
    <xf numFmtId="167" fontId="0" fillId="29" borderId="101" xfId="13" applyNumberFormat="1" applyFont="1" applyFill="1" applyBorder="1" applyAlignment="1" applyProtection="1">
      <alignment vertical="center"/>
    </xf>
    <xf numFmtId="167" fontId="0" fillId="29" borderId="102" xfId="13" applyNumberFormat="1" applyFont="1" applyFill="1" applyBorder="1" applyAlignment="1" applyProtection="1">
      <alignment vertical="center"/>
    </xf>
    <xf numFmtId="167" fontId="0" fillId="29" borderId="50" xfId="13" applyNumberFormat="1" applyFont="1" applyFill="1" applyBorder="1" applyAlignment="1" applyProtection="1">
      <alignment vertical="center"/>
    </xf>
    <xf numFmtId="167" fontId="0" fillId="0" borderId="105" xfId="13" applyNumberFormat="1" applyFont="1" applyFill="1" applyBorder="1" applyAlignment="1" applyProtection="1">
      <alignment vertical="center"/>
    </xf>
    <xf numFmtId="169" fontId="0" fillId="0" borderId="105" xfId="0" applyNumberFormat="1" applyFont="1" applyFill="1" applyBorder="1" applyAlignment="1" applyProtection="1">
      <alignment horizontal="center" vertical="center"/>
    </xf>
    <xf numFmtId="169" fontId="0" fillId="0" borderId="104" xfId="0" applyNumberFormat="1" applyFont="1" applyFill="1" applyBorder="1" applyAlignment="1" applyProtection="1">
      <alignment horizontal="center" vertical="center"/>
    </xf>
    <xf numFmtId="167" fontId="13" fillId="34" borderId="178" xfId="0" applyNumberFormat="1" applyFont="1" applyFill="1" applyBorder="1" applyAlignment="1" applyProtection="1">
      <alignment horizontal="center" vertical="center" wrapText="1"/>
    </xf>
    <xf numFmtId="167" fontId="13" fillId="34" borderId="179" xfId="0" applyNumberFormat="1" applyFont="1" applyFill="1" applyBorder="1" applyAlignment="1" applyProtection="1">
      <alignment horizontal="center" vertical="center" wrapText="1"/>
    </xf>
    <xf numFmtId="167" fontId="13" fillId="34" borderId="180" xfId="0" applyNumberFormat="1" applyFont="1" applyFill="1" applyBorder="1" applyAlignment="1" applyProtection="1">
      <alignment horizontal="center" vertical="center" wrapText="1"/>
    </xf>
    <xf numFmtId="167" fontId="13" fillId="15" borderId="181" xfId="0" applyNumberFormat="1" applyFont="1" applyFill="1" applyBorder="1" applyAlignment="1" applyProtection="1">
      <alignment horizontal="center" vertical="center" wrapText="1"/>
    </xf>
    <xf numFmtId="167" fontId="13" fillId="15" borderId="179" xfId="0" applyNumberFormat="1" applyFont="1" applyFill="1" applyBorder="1" applyAlignment="1" applyProtection="1">
      <alignment horizontal="center" vertical="center" wrapText="1"/>
    </xf>
    <xf numFmtId="167" fontId="13" fillId="15" borderId="182" xfId="0" applyNumberFormat="1" applyFont="1" applyFill="1" applyBorder="1" applyAlignment="1" applyProtection="1">
      <alignment horizontal="center" vertical="center" wrapText="1"/>
    </xf>
    <xf numFmtId="0" fontId="13" fillId="15" borderId="178" xfId="0" applyFont="1" applyFill="1" applyBorder="1" applyAlignment="1" applyProtection="1">
      <alignment horizontal="center" vertical="center"/>
    </xf>
    <xf numFmtId="0" fontId="13" fillId="15" borderId="183" xfId="0" applyFont="1" applyFill="1" applyBorder="1" applyAlignment="1" applyProtection="1">
      <alignment horizontal="center" vertical="center"/>
    </xf>
    <xf numFmtId="166" fontId="0" fillId="0" borderId="184" xfId="13" applyNumberFormat="1" applyFont="1" applyFill="1" applyBorder="1" applyAlignment="1" applyProtection="1">
      <alignment vertical="center"/>
    </xf>
    <xf numFmtId="166" fontId="0" fillId="0" borderId="185" xfId="13" applyNumberFormat="1" applyFont="1" applyFill="1" applyBorder="1" applyAlignment="1" applyProtection="1">
      <alignment vertical="center"/>
    </xf>
    <xf numFmtId="166" fontId="0" fillId="0" borderId="186" xfId="13" applyNumberFormat="1" applyFont="1" applyFill="1" applyBorder="1" applyAlignment="1" applyProtection="1">
      <alignment vertical="center"/>
    </xf>
    <xf numFmtId="179" fontId="14" fillId="36" borderId="47" xfId="16" applyNumberFormat="1" applyFill="1" applyBorder="1" applyAlignment="1" applyProtection="1">
      <alignment horizontal="center" vertical="center"/>
    </xf>
    <xf numFmtId="179" fontId="14" fillId="36" borderId="102" xfId="16" applyNumberFormat="1" applyFill="1" applyBorder="1" applyAlignment="1" applyProtection="1">
      <alignment horizontal="center" vertical="center"/>
    </xf>
    <xf numFmtId="167" fontId="0" fillId="29" borderId="128" xfId="13" applyNumberFormat="1" applyFont="1" applyFill="1" applyBorder="1" applyAlignment="1" applyProtection="1">
      <alignment vertical="center"/>
    </xf>
    <xf numFmtId="167" fontId="0" fillId="29" borderId="129" xfId="13" applyNumberFormat="1" applyFont="1" applyFill="1" applyBorder="1" applyAlignment="1" applyProtection="1">
      <alignment vertical="center"/>
    </xf>
    <xf numFmtId="167" fontId="0" fillId="29" borderId="130" xfId="13" applyNumberFormat="1" applyFont="1" applyFill="1" applyBorder="1" applyAlignment="1" applyProtection="1">
      <alignment vertical="center"/>
    </xf>
    <xf numFmtId="176" fontId="23" fillId="26" borderId="59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6" fontId="0" fillId="0" borderId="169" xfId="0" applyNumberFormat="1" applyFont="1" applyFill="1" applyBorder="1" applyAlignment="1" applyProtection="1">
      <alignment horizontal="right" vertical="center"/>
    </xf>
    <xf numFmtId="176" fontId="0" fillId="0" borderId="122" xfId="0" applyNumberFormat="1" applyFont="1" applyFill="1" applyBorder="1" applyAlignment="1" applyProtection="1">
      <alignment horizontal="right" vertical="center"/>
    </xf>
    <xf numFmtId="168" fontId="0" fillId="12" borderId="190" xfId="16" applyFont="1" applyFill="1" applyBorder="1" applyAlignment="1" applyProtection="1">
      <alignment horizontal="center" vertical="center"/>
      <protection locked="0"/>
    </xf>
    <xf numFmtId="168" fontId="15" fillId="19" borderId="48" xfId="16" applyFont="1" applyFill="1" applyBorder="1" applyAlignment="1" applyProtection="1">
      <alignment horizontal="center" vertical="center"/>
    </xf>
    <xf numFmtId="176" fontId="23" fillId="26" borderId="49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6" fontId="18" fillId="48" borderId="100" xfId="13" applyNumberFormat="1" applyFont="1" applyFill="1" applyBorder="1" applyAlignment="1" applyProtection="1">
      <alignment vertical="center"/>
    </xf>
    <xf numFmtId="0" fontId="11" fillId="23" borderId="148" xfId="0" applyFont="1" applyFill="1" applyBorder="1" applyAlignment="1">
      <alignment horizontal="left" vertical="center"/>
    </xf>
    <xf numFmtId="167" fontId="11" fillId="23" borderId="100" xfId="13" applyNumberFormat="1" applyFont="1" applyFill="1" applyBorder="1" applyAlignment="1">
      <alignment horizontal="center" vertical="center"/>
    </xf>
    <xf numFmtId="167" fontId="13" fillId="40" borderId="100" xfId="13" applyNumberFormat="1" applyFont="1" applyFill="1" applyBorder="1" applyAlignment="1">
      <alignment vertical="center"/>
    </xf>
    <xf numFmtId="167" fontId="11" fillId="23" borderId="165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0" borderId="138" xfId="0" applyFont="1" applyFill="1" applyBorder="1" applyAlignment="1">
      <alignment horizontal="center" vertical="center" wrapText="1"/>
    </xf>
    <xf numFmtId="0" fontId="11" fillId="20" borderId="148" xfId="0" applyFont="1" applyFill="1" applyBorder="1" applyAlignment="1">
      <alignment horizontal="left" vertical="center"/>
    </xf>
    <xf numFmtId="167" fontId="11" fillId="20" borderId="100" xfId="13" applyNumberFormat="1" applyFont="1" applyFill="1" applyBorder="1" applyAlignment="1">
      <alignment horizontal="center" vertical="center"/>
    </xf>
    <xf numFmtId="167" fontId="13" fillId="41" borderId="100" xfId="13" applyNumberFormat="1" applyFont="1" applyFill="1" applyBorder="1" applyAlignment="1">
      <alignment vertical="center"/>
    </xf>
    <xf numFmtId="167" fontId="11" fillId="20" borderId="138" xfId="13" applyNumberFormat="1" applyFont="1" applyFill="1" applyBorder="1" applyAlignment="1">
      <alignment horizontal="center" vertical="center"/>
    </xf>
    <xf numFmtId="1" fontId="0" fillId="0" borderId="138" xfId="0" applyNumberFormat="1" applyBorder="1" applyAlignment="1">
      <alignment horizontal="center" vertical="center" wrapText="1"/>
    </xf>
    <xf numFmtId="174" fontId="19" fillId="0" borderId="148" xfId="0" applyNumberFormat="1" applyFont="1" applyBorder="1" applyAlignment="1">
      <alignment horizontal="left"/>
    </xf>
    <xf numFmtId="167" fontId="0" fillId="45" borderId="100" xfId="13" applyNumberFormat="1" applyFont="1" applyFill="1" applyBorder="1" applyAlignment="1">
      <alignment vertical="center"/>
    </xf>
    <xf numFmtId="167" fontId="19" fillId="29" borderId="100" xfId="13" applyNumberFormat="1" applyFont="1" applyFill="1" applyBorder="1" applyAlignment="1">
      <alignment vertical="center"/>
    </xf>
    <xf numFmtId="167" fontId="11" fillId="28" borderId="165" xfId="13" applyNumberFormat="1" applyFont="1" applyFill="1" applyBorder="1" applyAlignment="1">
      <alignment vertical="center"/>
    </xf>
    <xf numFmtId="1" fontId="0" fillId="0" borderId="140" xfId="0" applyNumberFormat="1" applyBorder="1"/>
    <xf numFmtId="174" fontId="30" fillId="0" borderId="148" xfId="0" applyNumberFormat="1" applyFont="1" applyBorder="1" applyAlignment="1">
      <alignment horizontal="left"/>
    </xf>
    <xf numFmtId="167" fontId="11" fillId="23" borderId="138" xfId="13" applyNumberFormat="1" applyFont="1" applyFill="1" applyBorder="1" applyAlignment="1">
      <alignment horizontal="center" vertical="center"/>
    </xf>
    <xf numFmtId="167" fontId="11" fillId="20" borderId="100" xfId="13" applyNumberFormat="1" applyFont="1" applyFill="1" applyBorder="1" applyAlignment="1">
      <alignment vertical="center"/>
    </xf>
    <xf numFmtId="167" fontId="11" fillId="20" borderId="165" xfId="13" applyNumberFormat="1" applyFont="1" applyFill="1" applyBorder="1" applyAlignment="1">
      <alignment vertical="center"/>
    </xf>
    <xf numFmtId="1" fontId="0" fillId="43" borderId="138" xfId="0" applyNumberFormat="1" applyFill="1" applyBorder="1" applyAlignment="1">
      <alignment horizontal="center" vertical="center" wrapText="1"/>
    </xf>
    <xf numFmtId="167" fontId="0" fillId="28" borderId="100" xfId="13" applyNumberFormat="1" applyFont="1" applyFill="1" applyBorder="1" applyAlignment="1">
      <alignment vertical="center"/>
    </xf>
    <xf numFmtId="166" fontId="13" fillId="31" borderId="191" xfId="13" applyNumberFormat="1" applyFont="1" applyFill="1" applyBorder="1" applyAlignment="1">
      <alignment vertical="center"/>
    </xf>
    <xf numFmtId="174" fontId="19" fillId="0" borderId="193" xfId="0" applyNumberFormat="1" applyFont="1" applyBorder="1" applyAlignment="1">
      <alignment horizontal="left"/>
    </xf>
    <xf numFmtId="167" fontId="11" fillId="28" borderId="194" xfId="13" applyNumberFormat="1" applyFont="1" applyFill="1" applyBorder="1" applyAlignment="1">
      <alignment vertical="center"/>
    </xf>
    <xf numFmtId="0" fontId="13" fillId="31" borderId="192" xfId="0" applyFont="1" applyFill="1" applyBorder="1" applyAlignment="1">
      <alignment vertical="center"/>
    </xf>
    <xf numFmtId="166" fontId="13" fillId="31" borderId="100" xfId="13" applyNumberFormat="1" applyFont="1" applyFill="1" applyBorder="1" applyAlignment="1">
      <alignment vertical="center"/>
    </xf>
    <xf numFmtId="166" fontId="13" fillId="32" borderId="100" xfId="13" applyNumberFormat="1" applyFont="1" applyFill="1" applyBorder="1" applyAlignment="1">
      <alignment vertical="center"/>
    </xf>
    <xf numFmtId="180" fontId="14" fillId="28" borderId="100" xfId="13" applyNumberFormat="1" applyFill="1" applyBorder="1"/>
    <xf numFmtId="177" fontId="0" fillId="12" borderId="21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0" borderId="197" xfId="0" applyFont="1" applyFill="1" applyBorder="1" applyAlignment="1" applyProtection="1">
      <alignment horizontal="left" vertical="center"/>
    </xf>
    <xf numFmtId="0" fontId="13" fillId="0" borderId="198" xfId="0" applyFont="1" applyFill="1" applyBorder="1" applyAlignment="1" applyProtection="1">
      <alignment horizontal="left" vertical="center"/>
    </xf>
    <xf numFmtId="0" fontId="13" fillId="21" borderId="212" xfId="0" applyFont="1" applyFill="1" applyBorder="1" applyAlignment="1">
      <alignment horizontal="center"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" fontId="0" fillId="0" borderId="213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3" fillId="30" borderId="214" xfId="0" applyFont="1" applyFill="1" applyBorder="1" applyAlignment="1">
      <alignment horizontal="center" vertical="center" wrapText="1"/>
    </xf>
    <xf numFmtId="42" fontId="0" fillId="45" borderId="196" xfId="31" applyFont="1" applyFill="1" applyBorder="1" applyAlignment="1" applyProtection="1">
      <alignment horizontal="center" vertical="center"/>
    </xf>
    <xf numFmtId="174" fontId="19" fillId="0" borderId="14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196" xfId="13" applyNumberFormat="1" applyFont="1" applyFill="1" applyBorder="1" applyAlignment="1" applyProtection="1">
      <alignment vertical="center"/>
      <protection locked="0"/>
    </xf>
    <xf numFmtId="177" fontId="0" fillId="12" borderId="103" xfId="13" applyNumberFormat="1" applyFont="1" applyFill="1" applyBorder="1" applyAlignment="1" applyProtection="1">
      <alignment vertical="center"/>
      <protection locked="0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29" borderId="103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79" fontId="14" fillId="36" borderId="105" xfId="16" applyNumberFormat="1" applyFill="1" applyBorder="1" applyAlignment="1" applyProtection="1">
      <alignment horizontal="center" vertical="center"/>
    </xf>
    <xf numFmtId="179" fontId="14" fillId="36" borderId="103" xfId="16" applyNumberFormat="1" applyFill="1" applyBorder="1" applyAlignment="1" applyProtection="1">
      <alignment horizontal="center" vertical="center"/>
    </xf>
    <xf numFmtId="0" fontId="0" fillId="12" borderId="207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179" fontId="14" fillId="36" borderId="104" xfId="16" applyNumberFormat="1" applyFill="1" applyBorder="1" applyAlignment="1" applyProtection="1">
      <alignment horizontal="center" vertical="center"/>
    </xf>
    <xf numFmtId="177" fontId="0" fillId="12" borderId="202" xfId="13" applyNumberFormat="1" applyFont="1" applyFill="1" applyBorder="1" applyAlignment="1" applyProtection="1">
      <alignment vertical="center"/>
      <protection locked="0"/>
    </xf>
    <xf numFmtId="167" fontId="14" fillId="0" borderId="206" xfId="13" applyNumberFormat="1" applyFont="1" applyFill="1" applyBorder="1" applyAlignment="1" applyProtection="1">
      <alignment vertical="center"/>
    </xf>
    <xf numFmtId="177" fontId="0" fillId="45" borderId="207" xfId="13" applyNumberFormat="1" applyFont="1" applyFill="1" applyBorder="1" applyAlignment="1">
      <alignment vertical="center"/>
    </xf>
    <xf numFmtId="177" fontId="0" fillId="45" borderId="141" xfId="13" applyNumberFormat="1" applyFont="1" applyFill="1" applyBorder="1" applyAlignment="1">
      <alignment vertical="center"/>
    </xf>
    <xf numFmtId="167" fontId="14" fillId="1" borderId="207" xfId="13" applyNumberFormat="1" applyFont="1" applyFill="1" applyBorder="1" applyAlignment="1" applyProtection="1">
      <alignment vertical="center"/>
    </xf>
    <xf numFmtId="167" fontId="14" fillId="0" borderId="207" xfId="13" applyNumberFormat="1" applyFont="1" applyFill="1" applyBorder="1" applyAlignment="1" applyProtection="1">
      <alignment vertical="center"/>
    </xf>
    <xf numFmtId="167" fontId="14" fillId="0" borderId="208" xfId="13" applyNumberFormat="1" applyFont="1" applyFill="1" applyBorder="1" applyAlignment="1" applyProtection="1">
      <alignment vertical="center"/>
    </xf>
    <xf numFmtId="167" fontId="0" fillId="0" borderId="220" xfId="0" applyNumberFormat="1" applyFont="1" applyFill="1" applyBorder="1" applyAlignment="1" applyProtection="1">
      <alignment vertical="center"/>
    </xf>
    <xf numFmtId="167" fontId="14" fillId="1" borderId="219" xfId="13" applyNumberFormat="1" applyFont="1" applyFill="1" applyBorder="1" applyAlignment="1" applyProtection="1">
      <alignment vertical="center"/>
    </xf>
    <xf numFmtId="172" fontId="0" fillId="0" borderId="219" xfId="12" applyNumberFormat="1" applyFont="1" applyFill="1" applyBorder="1" applyAlignment="1" applyProtection="1">
      <alignment vertical="center"/>
    </xf>
    <xf numFmtId="172" fontId="0" fillId="0" borderId="221" xfId="12" applyNumberFormat="1" applyFont="1" applyFill="1" applyBorder="1" applyAlignment="1" applyProtection="1">
      <alignment vertical="center"/>
    </xf>
    <xf numFmtId="167" fontId="13" fillId="39" borderId="222" xfId="0" applyNumberFormat="1" applyFont="1" applyFill="1" applyBorder="1" applyAlignment="1" applyProtection="1">
      <alignment vertical="center"/>
    </xf>
    <xf numFmtId="167" fontId="13" fillId="39" borderId="223" xfId="13" applyNumberFormat="1" applyFont="1" applyFill="1" applyBorder="1" applyAlignment="1" applyProtection="1">
      <alignment vertical="center"/>
    </xf>
    <xf numFmtId="172" fontId="0" fillId="0" borderId="224" xfId="12" applyNumberFormat="1" applyFont="1" applyFill="1" applyBorder="1" applyAlignment="1" applyProtection="1">
      <alignment vertical="center"/>
    </xf>
    <xf numFmtId="167" fontId="11" fillId="56" borderId="100" xfId="13" applyNumberFormat="1" applyFont="1" applyFill="1" applyBorder="1" applyAlignment="1">
      <alignment vertical="center"/>
    </xf>
    <xf numFmtId="175" fontId="14" fillId="12" borderId="219" xfId="12" applyNumberFormat="1" applyFill="1" applyBorder="1"/>
    <xf numFmtId="167" fontId="11" fillId="29" borderId="100" xfId="13" applyNumberFormat="1" applyFont="1" applyFill="1" applyBorder="1" applyAlignment="1">
      <alignment vertical="center"/>
    </xf>
    <xf numFmtId="175" fontId="14" fillId="29" borderId="219" xfId="12" applyNumberFormat="1" applyFill="1" applyBorder="1"/>
    <xf numFmtId="175" fontId="19" fillId="29" borderId="100" xfId="12" applyNumberFormat="1" applyFont="1" applyFill="1" applyBorder="1" applyAlignment="1">
      <alignment vertical="center"/>
    </xf>
    <xf numFmtId="167" fontId="19" fillId="58" borderId="100" xfId="13" applyNumberFormat="1" applyFont="1" applyFill="1" applyBorder="1" applyAlignment="1">
      <alignment vertical="center"/>
    </xf>
    <xf numFmtId="175" fontId="14" fillId="58" borderId="219" xfId="12" applyNumberFormat="1" applyFill="1" applyBorder="1"/>
    <xf numFmtId="175" fontId="14" fillId="58" borderId="219" xfId="12" applyNumberFormat="1" applyFont="1" applyFill="1" applyBorder="1"/>
    <xf numFmtId="167" fontId="19" fillId="59" borderId="100" xfId="13" applyNumberFormat="1" applyFont="1" applyFill="1" applyBorder="1" applyAlignment="1">
      <alignment vertical="center"/>
    </xf>
    <xf numFmtId="180" fontId="13" fillId="19" borderId="219" xfId="13" applyNumberFormat="1" applyFont="1" applyFill="1" applyBorder="1" applyAlignment="1" applyProtection="1">
      <alignment horizontal="center"/>
    </xf>
    <xf numFmtId="167" fontId="11" fillId="40" borderId="100" xfId="13" applyNumberFormat="1" applyFont="1" applyFill="1" applyBorder="1" applyAlignment="1" applyProtection="1">
      <alignment vertical="center"/>
    </xf>
    <xf numFmtId="0" fontId="11" fillId="20" borderId="217" xfId="0" applyFont="1" applyFill="1" applyBorder="1" applyAlignment="1" applyProtection="1">
      <alignment horizontal="left" vertical="center"/>
    </xf>
    <xf numFmtId="180" fontId="13" fillId="19" borderId="219" xfId="13" applyNumberFormat="1" applyFont="1" applyFill="1" applyBorder="1" applyAlignment="1" applyProtection="1">
      <alignment horizontal="center"/>
      <protection locked="0"/>
    </xf>
    <xf numFmtId="180" fontId="14" fillId="12" borderId="219" xfId="13" applyNumberFormat="1" applyFill="1" applyBorder="1" applyProtection="1">
      <protection locked="0"/>
    </xf>
    <xf numFmtId="42" fontId="0" fillId="49" borderId="196" xfId="31" applyFont="1" applyFill="1" applyBorder="1" applyAlignment="1" applyProtection="1">
      <alignment horizontal="center" vertical="center"/>
      <protection locked="0"/>
    </xf>
    <xf numFmtId="180" fontId="14" fillId="12" borderId="0" xfId="13" applyNumberFormat="1" applyFill="1" applyProtection="1">
      <protection locked="0"/>
    </xf>
    <xf numFmtId="42" fontId="0" fillId="12" borderId="196" xfId="31" applyFont="1" applyFill="1" applyBorder="1" applyAlignment="1" applyProtection="1">
      <alignment horizontal="center" vertical="center"/>
      <protection locked="0"/>
    </xf>
    <xf numFmtId="167" fontId="11" fillId="40" borderId="100" xfId="13" applyNumberFormat="1" applyFont="1" applyFill="1" applyBorder="1" applyAlignment="1" applyProtection="1">
      <alignment vertical="center"/>
      <protection locked="0"/>
    </xf>
    <xf numFmtId="0" fontId="11" fillId="20" borderId="148" xfId="0" applyFont="1" applyFill="1" applyBorder="1" applyAlignment="1" applyProtection="1">
      <alignment horizontal="left" vertical="center"/>
      <protection locked="0"/>
    </xf>
    <xf numFmtId="167" fontId="11" fillId="60" borderId="100" xfId="13" applyNumberFormat="1" applyFont="1" applyFill="1" applyBorder="1" applyAlignment="1">
      <alignment vertical="center"/>
    </xf>
    <xf numFmtId="167" fontId="11" fillId="61" borderId="100" xfId="13" applyNumberFormat="1" applyFont="1" applyFill="1" applyBorder="1" applyAlignment="1">
      <alignment vertical="center"/>
    </xf>
    <xf numFmtId="175" fontId="14" fillId="29" borderId="219" xfId="12" applyNumberFormat="1" applyFont="1" applyFill="1" applyBorder="1"/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0" fontId="0" fillId="12" borderId="224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221" xfId="0" applyFont="1" applyFill="1" applyBorder="1" applyAlignment="1" applyProtection="1">
      <alignment horizontal="left" vertical="center"/>
      <protection locked="0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202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67" fontId="13" fillId="34" borderId="228" xfId="0" applyNumberFormat="1" applyFont="1" applyFill="1" applyBorder="1" applyAlignment="1" applyProtection="1">
      <alignment horizontal="center" vertical="center" wrapText="1"/>
    </xf>
    <xf numFmtId="167" fontId="13" fillId="34" borderId="229" xfId="0" applyNumberFormat="1" applyFont="1" applyFill="1" applyBorder="1" applyAlignment="1" applyProtection="1">
      <alignment horizontal="center" vertical="center" wrapText="1"/>
    </xf>
    <xf numFmtId="167" fontId="13" fillId="34" borderId="230" xfId="0" applyNumberFormat="1" applyFont="1" applyFill="1" applyBorder="1" applyAlignment="1" applyProtection="1">
      <alignment horizontal="center" vertical="center" wrapText="1"/>
    </xf>
    <xf numFmtId="167" fontId="13" fillId="39" borderId="231" xfId="13" applyNumberFormat="1" applyFont="1" applyFill="1" applyBorder="1" applyAlignment="1" applyProtection="1">
      <alignment vertical="center"/>
    </xf>
    <xf numFmtId="167" fontId="13" fillId="39" borderId="232" xfId="13" applyNumberFormat="1" applyFont="1" applyFill="1" applyBorder="1" applyAlignment="1" applyProtection="1">
      <alignment vertical="center"/>
    </xf>
    <xf numFmtId="167" fontId="0" fillId="0" borderId="202" xfId="13" applyNumberFormat="1" applyFont="1" applyFill="1" applyBorder="1" applyAlignment="1" applyProtection="1">
      <alignment vertical="center"/>
    </xf>
    <xf numFmtId="167" fontId="0" fillId="0" borderId="206" xfId="13" applyNumberFormat="1" applyFont="1" applyFill="1" applyBorder="1" applyAlignment="1" applyProtection="1">
      <alignment vertical="center"/>
    </xf>
    <xf numFmtId="167" fontId="22" fillId="31" borderId="59" xfId="13" applyNumberFormat="1" applyFont="1" applyFill="1" applyBorder="1" applyAlignment="1" applyProtection="1">
      <alignment vertical="center" wrapText="1"/>
    </xf>
    <xf numFmtId="167" fontId="14" fillId="1" borderId="224" xfId="13" applyNumberFormat="1" applyFont="1" applyFill="1" applyBorder="1" applyAlignment="1" applyProtection="1">
      <alignment vertical="center"/>
    </xf>
    <xf numFmtId="172" fontId="0" fillId="0" borderId="233" xfId="12" applyNumberFormat="1" applyFont="1" applyFill="1" applyBorder="1" applyAlignment="1" applyProtection="1">
      <alignment vertical="center"/>
    </xf>
    <xf numFmtId="167" fontId="13" fillId="39" borderId="234" xfId="13" applyNumberFormat="1" applyFont="1" applyFill="1" applyBorder="1" applyAlignment="1" applyProtection="1">
      <alignment vertical="center"/>
    </xf>
    <xf numFmtId="167" fontId="0" fillId="0" borderId="207" xfId="13" applyNumberFormat="1" applyFont="1" applyFill="1" applyBorder="1" applyAlignment="1" applyProtection="1">
      <alignment vertical="center"/>
    </xf>
    <xf numFmtId="167" fontId="0" fillId="0" borderId="208" xfId="13" applyNumberFormat="1" applyFont="1" applyFill="1" applyBorder="1" applyAlignment="1" applyProtection="1">
      <alignment vertical="center"/>
    </xf>
    <xf numFmtId="0" fontId="13" fillId="62" borderId="212" xfId="0" applyFont="1" applyFill="1" applyBorder="1" applyAlignment="1" applyProtection="1">
      <alignment horizontal="center" vertical="center"/>
    </xf>
    <xf numFmtId="0" fontId="11" fillId="63" borderId="148" xfId="0" applyFont="1" applyFill="1" applyBorder="1" applyAlignment="1" applyProtection="1">
      <alignment horizontal="left" vertical="center"/>
    </xf>
    <xf numFmtId="167" fontId="11" fillId="63" borderId="100" xfId="13" applyNumberFormat="1" applyFont="1" applyFill="1" applyBorder="1" applyAlignment="1" applyProtection="1">
      <alignment horizontal="center" vertical="center"/>
    </xf>
    <xf numFmtId="167" fontId="11" fillId="24" borderId="100" xfId="13" applyNumberFormat="1" applyFont="1" applyFill="1" applyBorder="1" applyAlignment="1" applyProtection="1">
      <alignment vertical="center"/>
    </xf>
    <xf numFmtId="167" fontId="13" fillId="24" borderId="100" xfId="13" applyNumberFormat="1" applyFont="1" applyFill="1" applyBorder="1" applyAlignment="1" applyProtection="1">
      <alignment vertical="center"/>
    </xf>
    <xf numFmtId="167" fontId="11" fillId="63" borderId="165" xfId="13" applyNumberFormat="1" applyFont="1" applyFill="1" applyBorder="1" applyAlignment="1" applyProtection="1">
      <alignment horizontal="center" vertical="center"/>
    </xf>
    <xf numFmtId="0" fontId="13" fillId="64" borderId="138" xfId="0" applyFont="1" applyFill="1" applyBorder="1" applyAlignment="1" applyProtection="1">
      <alignment horizontal="center" vertical="center" wrapText="1"/>
    </xf>
    <xf numFmtId="0" fontId="11" fillId="64" borderId="148" xfId="0" applyFont="1" applyFill="1" applyBorder="1" applyAlignment="1" applyProtection="1">
      <alignment horizontal="left" vertical="center"/>
    </xf>
    <xf numFmtId="167" fontId="11" fillId="64" borderId="100" xfId="13" applyNumberFormat="1" applyFont="1" applyFill="1" applyBorder="1" applyAlignment="1" applyProtection="1">
      <alignment horizontal="center" vertical="center"/>
    </xf>
    <xf numFmtId="167" fontId="11" fillId="22" borderId="100" xfId="13" applyNumberFormat="1" applyFont="1" applyFill="1" applyBorder="1" applyAlignment="1" applyProtection="1">
      <alignment vertical="center"/>
    </xf>
    <xf numFmtId="167" fontId="13" fillId="22" borderId="100" xfId="13" applyNumberFormat="1" applyFont="1" applyFill="1" applyBorder="1" applyAlignment="1" applyProtection="1">
      <alignment vertical="center"/>
    </xf>
    <xf numFmtId="167" fontId="11" fillId="64" borderId="138" xfId="13" applyNumberFormat="1" applyFont="1" applyFill="1" applyBorder="1" applyAlignment="1" applyProtection="1">
      <alignment horizontal="center" vertical="center"/>
    </xf>
    <xf numFmtId="1" fontId="0" fillId="1" borderId="138" xfId="0" applyNumberFormat="1" applyFill="1" applyBorder="1" applyAlignment="1" applyProtection="1">
      <alignment horizontal="center" vertical="center" wrapText="1"/>
    </xf>
    <xf numFmtId="174" fontId="19" fillId="1" borderId="148" xfId="0" applyNumberFormat="1" applyFont="1" applyFill="1" applyBorder="1" applyAlignment="1" applyProtection="1">
      <alignment horizontal="left"/>
    </xf>
    <xf numFmtId="167" fontId="0" fillId="65" borderId="100" xfId="13" applyNumberFormat="1" applyFont="1" applyFill="1" applyBorder="1" applyAlignment="1" applyProtection="1">
      <alignment vertical="center"/>
    </xf>
    <xf numFmtId="167" fontId="19" fillId="1" borderId="100" xfId="13" applyNumberFormat="1" applyFont="1" applyFill="1" applyBorder="1" applyAlignment="1" applyProtection="1">
      <alignment vertical="center"/>
    </xf>
    <xf numFmtId="175" fontId="19" fillId="1" borderId="100" xfId="12" applyNumberFormat="1" applyFont="1" applyFill="1" applyBorder="1" applyAlignment="1" applyProtection="1">
      <alignment vertical="center"/>
    </xf>
    <xf numFmtId="167" fontId="19" fillId="57" borderId="100" xfId="13" applyNumberFormat="1" applyFont="1" applyFill="1" applyBorder="1" applyAlignment="1" applyProtection="1">
      <alignment vertical="center"/>
    </xf>
    <xf numFmtId="167" fontId="11" fillId="66" borderId="165" xfId="13" applyNumberFormat="1" applyFont="1" applyFill="1" applyBorder="1" applyAlignment="1" applyProtection="1">
      <alignment vertical="center"/>
    </xf>
    <xf numFmtId="167" fontId="0" fillId="67" borderId="100" xfId="13" applyNumberFormat="1" applyFont="1" applyFill="1" applyBorder="1" applyAlignment="1" applyProtection="1">
      <alignment vertical="center"/>
    </xf>
    <xf numFmtId="167" fontId="19" fillId="67" borderId="100" xfId="13" applyNumberFormat="1" applyFont="1" applyFill="1" applyBorder="1" applyAlignment="1" applyProtection="1">
      <alignment vertical="center"/>
    </xf>
    <xf numFmtId="175" fontId="19" fillId="67" borderId="100" xfId="12" applyNumberFormat="1" applyFont="1" applyFill="1" applyBorder="1" applyAlignment="1" applyProtection="1">
      <alignment vertical="center"/>
    </xf>
    <xf numFmtId="1" fontId="0" fillId="1" borderId="213" xfId="0" applyNumberFormat="1" applyFill="1" applyBorder="1" applyAlignment="1" applyProtection="1">
      <alignment horizontal="center"/>
    </xf>
    <xf numFmtId="1" fontId="0" fillId="1" borderId="140" xfId="0" applyNumberFormat="1" applyFill="1" applyBorder="1" applyProtection="1"/>
    <xf numFmtId="174" fontId="30" fillId="1" borderId="148" xfId="0" applyNumberFormat="1" applyFont="1" applyFill="1" applyBorder="1" applyAlignment="1" applyProtection="1">
      <alignment horizontal="left"/>
    </xf>
    <xf numFmtId="167" fontId="0" fillId="52" borderId="100" xfId="13" applyNumberFormat="1" applyFont="1" applyFill="1" applyBorder="1" applyAlignment="1" applyProtection="1">
      <alignment vertical="center"/>
    </xf>
    <xf numFmtId="167" fontId="19" fillId="52" borderId="100" xfId="13" applyNumberFormat="1" applyFont="1" applyFill="1" applyBorder="1" applyAlignment="1" applyProtection="1">
      <alignment vertical="center"/>
    </xf>
    <xf numFmtId="175" fontId="19" fillId="52" borderId="100" xfId="12" applyNumberFormat="1" applyFont="1" applyFill="1" applyBorder="1" applyAlignment="1" applyProtection="1">
      <alignment vertical="center"/>
    </xf>
    <xf numFmtId="167" fontId="11" fillId="63" borderId="138" xfId="13" applyNumberFormat="1" applyFont="1" applyFill="1" applyBorder="1" applyAlignment="1" applyProtection="1">
      <alignment horizontal="center" vertical="center"/>
    </xf>
    <xf numFmtId="167" fontId="11" fillId="64" borderId="100" xfId="13" applyNumberFormat="1" applyFont="1" applyFill="1" applyBorder="1" applyAlignment="1" applyProtection="1">
      <alignment vertical="center"/>
    </xf>
    <xf numFmtId="167" fontId="11" fillId="64" borderId="165" xfId="13" applyNumberFormat="1" applyFont="1" applyFill="1" applyBorder="1" applyAlignment="1" applyProtection="1">
      <alignment vertical="center"/>
    </xf>
    <xf numFmtId="1" fontId="0" fillId="68" borderId="138" xfId="0" applyNumberFormat="1" applyFill="1" applyBorder="1" applyAlignment="1" applyProtection="1">
      <alignment horizontal="center" vertical="center" wrapText="1"/>
    </xf>
    <xf numFmtId="167" fontId="11" fillId="51" borderId="100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19" fillId="1" borderId="193" xfId="0" applyNumberFormat="1" applyFont="1" applyFill="1" applyBorder="1" applyAlignment="1" applyProtection="1">
      <alignment horizontal="left"/>
    </xf>
    <xf numFmtId="167" fontId="11" fillId="66" borderId="194" xfId="13" applyNumberFormat="1" applyFont="1" applyFill="1" applyBorder="1" applyAlignment="1" applyProtection="1">
      <alignment vertical="center"/>
    </xf>
    <xf numFmtId="0" fontId="13" fillId="69" borderId="214" xfId="0" applyFont="1" applyFill="1" applyBorder="1" applyAlignment="1" applyProtection="1">
      <alignment horizontal="center" vertical="center" wrapText="1"/>
    </xf>
    <xf numFmtId="0" fontId="13" fillId="70" borderId="192" xfId="0" applyFont="1" applyFill="1" applyBorder="1" applyAlignment="1" applyProtection="1">
      <alignment vertical="center"/>
    </xf>
    <xf numFmtId="166" fontId="13" fillId="70" borderId="100" xfId="13" applyNumberFormat="1" applyFont="1" applyFill="1" applyBorder="1" applyAlignment="1" applyProtection="1">
      <alignment vertical="center"/>
    </xf>
    <xf numFmtId="166" fontId="13" fillId="32" borderId="100" xfId="13" applyNumberFormat="1" applyFont="1" applyFill="1" applyBorder="1" applyAlignment="1" applyProtection="1">
      <alignment vertical="center"/>
    </xf>
    <xf numFmtId="166" fontId="13" fillId="70" borderId="191" xfId="13" applyNumberFormat="1" applyFont="1" applyFill="1" applyBorder="1" applyAlignment="1" applyProtection="1">
      <alignment vertical="center"/>
    </xf>
    <xf numFmtId="167" fontId="0" fillId="66" borderId="100" xfId="13" applyNumberFormat="1" applyFont="1" applyFill="1" applyBorder="1" applyAlignment="1">
      <alignment vertical="center"/>
    </xf>
    <xf numFmtId="180" fontId="14" fillId="66" borderId="100" xfId="13" applyNumberFormat="1" applyFill="1" applyBorder="1"/>
    <xf numFmtId="0" fontId="0" fillId="12" borderId="202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177" fontId="0" fillId="12" borderId="112" xfId="13" applyNumberFormat="1" applyFont="1" applyFill="1" applyBorder="1" applyAlignment="1" applyProtection="1">
      <alignment vertical="center"/>
      <protection locked="0"/>
    </xf>
    <xf numFmtId="176" fontId="0" fillId="29" borderId="235" xfId="0" applyNumberFormat="1" applyFont="1" applyFill="1" applyBorder="1" applyAlignment="1" applyProtection="1">
      <alignment horizontal="right" vertical="center"/>
    </xf>
    <xf numFmtId="0" fontId="13" fillId="16" borderId="223" xfId="0" applyFont="1" applyFill="1" applyBorder="1" applyAlignment="1" applyProtection="1">
      <alignment horizontal="center" vertical="center" wrapText="1"/>
    </xf>
    <xf numFmtId="0" fontId="13" fillId="16" borderId="234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176" fontId="22" fillId="28" borderId="59" xfId="0" applyNumberFormat="1" applyFont="1" applyFill="1" applyBorder="1" applyAlignment="1" applyProtection="1">
      <alignment horizontal="center" vertical="center"/>
    </xf>
    <xf numFmtId="167" fontId="14" fillId="57" borderId="196" xfId="13" applyNumberFormat="1" applyFont="1" applyFill="1" applyBorder="1" applyAlignment="1" applyProtection="1">
      <alignment vertical="center"/>
    </xf>
    <xf numFmtId="167" fontId="13" fillId="34" borderId="238" xfId="0" applyNumberFormat="1" applyFont="1" applyFill="1" applyBorder="1" applyAlignment="1" applyProtection="1">
      <alignment horizontal="center" vertical="center" wrapText="1"/>
    </xf>
    <xf numFmtId="167" fontId="13" fillId="15" borderId="226" xfId="0" applyNumberFormat="1" applyFont="1" applyFill="1" applyBorder="1" applyAlignment="1" applyProtection="1">
      <alignment horizontal="center" vertical="center" wrapText="1"/>
    </xf>
    <xf numFmtId="167" fontId="13" fillId="15" borderId="239" xfId="0" applyNumberFormat="1" applyFont="1" applyFill="1" applyBorder="1" applyAlignment="1" applyProtection="1">
      <alignment horizontal="center" vertical="center" wrapText="1"/>
    </xf>
    <xf numFmtId="167" fontId="13" fillId="15" borderId="230" xfId="0" applyNumberFormat="1" applyFont="1" applyFill="1" applyBorder="1" applyAlignment="1" applyProtection="1">
      <alignment horizontal="center" vertical="center" wrapText="1"/>
    </xf>
    <xf numFmtId="169" fontId="0" fillId="45" borderId="207" xfId="13" applyNumberFormat="1" applyFont="1" applyFill="1" applyBorder="1" applyAlignment="1" applyProtection="1">
      <alignment horizontal="center" vertical="center"/>
    </xf>
    <xf numFmtId="169" fontId="0" fillId="45" borderId="219" xfId="13" applyNumberFormat="1" applyFont="1" applyFill="1" applyBorder="1" applyAlignment="1" applyProtection="1">
      <alignment horizontal="center" vertical="center"/>
    </xf>
    <xf numFmtId="169" fontId="0" fillId="45" borderId="223" xfId="13" applyNumberFormat="1" applyFont="1" applyFill="1" applyBorder="1" applyAlignment="1" applyProtection="1">
      <alignment horizontal="center" vertical="center"/>
    </xf>
    <xf numFmtId="167" fontId="0" fillId="71" borderId="101" xfId="13" applyNumberFormat="1" applyFont="1" applyFill="1" applyBorder="1" applyAlignment="1" applyProtection="1">
      <alignment vertical="center"/>
    </xf>
    <xf numFmtId="167" fontId="0" fillId="71" borderId="100" xfId="13" applyNumberFormat="1" applyFont="1" applyFill="1" applyBorder="1" applyAlignment="1" applyProtection="1">
      <alignment vertical="center"/>
    </xf>
    <xf numFmtId="0" fontId="11" fillId="20" borderId="219" xfId="0" applyFont="1" applyFill="1" applyBorder="1" applyAlignment="1" applyProtection="1">
      <alignment horizontal="left" vertical="center"/>
    </xf>
    <xf numFmtId="0" fontId="11" fillId="20" borderId="219" xfId="0" applyFont="1" applyFill="1" applyBorder="1" applyAlignment="1" applyProtection="1">
      <alignment horizontal="left" vertical="center"/>
      <protection locked="0"/>
    </xf>
    <xf numFmtId="0" fontId="11" fillId="20" borderId="139" xfId="0" applyFont="1" applyFill="1" applyBorder="1" applyAlignment="1">
      <alignment horizontal="left" vertical="center"/>
    </xf>
    <xf numFmtId="180" fontId="13" fillId="19" borderId="150" xfId="13" applyNumberFormat="1" applyFont="1" applyFill="1" applyBorder="1" applyAlignment="1" applyProtection="1">
      <alignment horizontal="center"/>
      <protection locked="0"/>
    </xf>
    <xf numFmtId="180" fontId="13" fillId="19" borderId="150" xfId="13" applyNumberFormat="1" applyFont="1" applyFill="1" applyBorder="1" applyAlignment="1" applyProtection="1">
      <alignment horizontal="center"/>
    </xf>
    <xf numFmtId="0" fontId="13" fillId="21" borderId="219" xfId="0" applyFont="1" applyFill="1" applyBorder="1" applyAlignment="1">
      <alignment horizontal="left" vertical="center"/>
    </xf>
    <xf numFmtId="0" fontId="11" fillId="23" borderId="219" xfId="0" applyFont="1" applyFill="1" applyBorder="1" applyAlignment="1">
      <alignment horizontal="left" vertical="center"/>
    </xf>
    <xf numFmtId="172" fontId="0" fillId="1" borderId="219" xfId="12" applyNumberFormat="1" applyFont="1" applyFill="1" applyBorder="1" applyAlignment="1" applyProtection="1">
      <alignment vertical="center"/>
    </xf>
    <xf numFmtId="172" fontId="0" fillId="1" borderId="233" xfId="12" applyNumberFormat="1" applyFont="1" applyFill="1" applyBorder="1" applyAlignment="1" applyProtection="1">
      <alignment vertical="center"/>
    </xf>
    <xf numFmtId="172" fontId="0" fillId="1" borderId="221" xfId="12" applyNumberFormat="1" applyFont="1" applyFill="1" applyBorder="1" applyAlignment="1" applyProtection="1">
      <alignment vertical="center"/>
    </xf>
    <xf numFmtId="167" fontId="0" fillId="0" borderId="87" xfId="0" applyNumberFormat="1" applyFill="1" applyBorder="1" applyAlignment="1" applyProtection="1">
      <alignment vertical="center"/>
    </xf>
    <xf numFmtId="167" fontId="13" fillId="15" borderId="228" xfId="0" applyNumberFormat="1" applyFont="1" applyFill="1" applyBorder="1" applyAlignment="1" applyProtection="1">
      <alignment horizontal="center" vertical="center" wrapText="1"/>
    </xf>
    <xf numFmtId="167" fontId="13" fillId="15" borderId="229" xfId="0" applyNumberFormat="1" applyFont="1" applyFill="1" applyBorder="1" applyAlignment="1" applyProtection="1">
      <alignment horizontal="center" vertical="center" wrapText="1"/>
    </xf>
    <xf numFmtId="169" fontId="0" fillId="0" borderId="206" xfId="0" applyNumberFormat="1" applyFont="1" applyFill="1" applyBorder="1" applyAlignment="1" applyProtection="1">
      <alignment horizontal="center" vertical="center"/>
    </xf>
    <xf numFmtId="169" fontId="0" fillId="0" borderId="207" xfId="0" applyNumberFormat="1" applyFont="1" applyFill="1" applyBorder="1" applyAlignment="1" applyProtection="1">
      <alignment horizontal="center" vertical="center"/>
    </xf>
    <xf numFmtId="169" fontId="0" fillId="0" borderId="208" xfId="0" applyNumberFormat="1" applyFont="1" applyFill="1" applyBorder="1" applyAlignment="1" applyProtection="1">
      <alignment horizontal="center" vertical="center"/>
    </xf>
    <xf numFmtId="167" fontId="0" fillId="0" borderId="224" xfId="13" applyNumberFormat="1" applyFont="1" applyFill="1" applyBorder="1" applyAlignment="1" applyProtection="1">
      <alignment vertical="center"/>
    </xf>
    <xf numFmtId="167" fontId="0" fillId="0" borderId="219" xfId="13" applyNumberFormat="1" applyFont="1" applyFill="1" applyBorder="1" applyAlignment="1" applyProtection="1">
      <alignment vertical="center"/>
    </xf>
    <xf numFmtId="169" fontId="0" fillId="0" borderId="224" xfId="0" applyNumberFormat="1" applyFont="1" applyFill="1" applyBorder="1" applyAlignment="1" applyProtection="1">
      <alignment horizontal="center" vertical="center"/>
    </xf>
    <xf numFmtId="169" fontId="0" fillId="0" borderId="219" xfId="0" applyNumberFormat="1" applyFont="1" applyFill="1" applyBorder="1" applyAlignment="1" applyProtection="1">
      <alignment horizontal="center" vertical="center"/>
    </xf>
    <xf numFmtId="169" fontId="0" fillId="0" borderId="221" xfId="0" applyNumberFormat="1" applyFont="1" applyFill="1" applyBorder="1" applyAlignment="1" applyProtection="1">
      <alignment horizontal="center" vertical="center"/>
    </xf>
    <xf numFmtId="167" fontId="0" fillId="0" borderId="223" xfId="13" applyNumberFormat="1" applyFont="1" applyFill="1" applyBorder="1" applyAlignment="1" applyProtection="1">
      <alignment vertical="center"/>
    </xf>
    <xf numFmtId="169" fontId="0" fillId="0" borderId="223" xfId="0" applyNumberFormat="1" applyFont="1" applyFill="1" applyBorder="1" applyAlignment="1" applyProtection="1">
      <alignment horizontal="center" vertical="center"/>
    </xf>
    <xf numFmtId="167" fontId="0" fillId="1" borderId="224" xfId="13" applyNumberFormat="1" applyFont="1" applyFill="1" applyBorder="1" applyAlignment="1" applyProtection="1">
      <alignment vertical="center"/>
    </xf>
    <xf numFmtId="167" fontId="0" fillId="1" borderId="219" xfId="13" applyNumberFormat="1" applyFont="1" applyFill="1" applyBorder="1" applyAlignment="1" applyProtection="1">
      <alignment vertical="center"/>
    </xf>
    <xf numFmtId="167" fontId="0" fillId="1" borderId="221" xfId="13" applyNumberFormat="1" applyFont="1" applyFill="1" applyBorder="1" applyAlignment="1" applyProtection="1">
      <alignment vertical="center"/>
    </xf>
    <xf numFmtId="176" fontId="0" fillId="11" borderId="0" xfId="0" applyNumberFormat="1" applyFont="1" applyFill="1" applyProtection="1"/>
    <xf numFmtId="167" fontId="0" fillId="71" borderId="143" xfId="13" applyNumberFormat="1" applyFont="1" applyFill="1" applyBorder="1" applyAlignment="1" applyProtection="1">
      <alignment vertical="center"/>
    </xf>
    <xf numFmtId="167" fontId="0" fillId="71" borderId="148" xfId="13" applyNumberFormat="1" applyFont="1" applyFill="1" applyBorder="1" applyAlignment="1" applyProtection="1">
      <alignment vertical="center"/>
    </xf>
    <xf numFmtId="167" fontId="13" fillId="71" borderId="163" xfId="13" applyNumberFormat="1" applyFont="1" applyFill="1" applyBorder="1" applyAlignment="1" applyProtection="1">
      <alignment vertical="center"/>
    </xf>
    <xf numFmtId="167" fontId="0" fillId="73" borderId="164" xfId="13" applyNumberFormat="1" applyFont="1" applyFill="1" applyBorder="1" applyAlignment="1" applyProtection="1">
      <alignment vertical="center"/>
    </xf>
    <xf numFmtId="167" fontId="0" fillId="73" borderId="165" xfId="13" applyNumberFormat="1" applyFont="1" applyFill="1" applyBorder="1" applyAlignment="1" applyProtection="1">
      <alignment vertical="center"/>
    </xf>
    <xf numFmtId="167" fontId="13" fillId="73" borderId="143" xfId="13" applyNumberFormat="1" applyFont="1" applyFill="1" applyBorder="1" applyAlignment="1" applyProtection="1">
      <alignment vertical="center"/>
    </xf>
    <xf numFmtId="167" fontId="13" fillId="1" borderId="166" xfId="13" applyNumberFormat="1" applyFont="1" applyFill="1" applyBorder="1" applyAlignment="1" applyProtection="1">
      <alignment vertical="center"/>
    </xf>
    <xf numFmtId="177" fontId="0" fillId="29" borderId="206" xfId="13" applyNumberFormat="1" applyFont="1" applyFill="1" applyBorder="1" applyAlignment="1" applyProtection="1">
      <alignment vertical="center"/>
    </xf>
    <xf numFmtId="177" fontId="0" fillId="29" borderId="207" xfId="13" applyNumberFormat="1" applyFont="1" applyFill="1" applyBorder="1" applyAlignment="1" applyProtection="1">
      <alignment vertical="center"/>
    </xf>
    <xf numFmtId="177" fontId="0" fillId="29" borderId="208" xfId="13" applyNumberFormat="1" applyFont="1" applyFill="1" applyBorder="1" applyAlignment="1" applyProtection="1">
      <alignment vertical="center"/>
    </xf>
    <xf numFmtId="177" fontId="0" fillId="29" borderId="224" xfId="13" applyNumberFormat="1" applyFont="1" applyFill="1" applyBorder="1" applyAlignment="1" applyProtection="1">
      <alignment vertical="center"/>
    </xf>
    <xf numFmtId="177" fontId="0" fillId="29" borderId="219" xfId="13" applyNumberFormat="1" applyFont="1" applyFill="1" applyBorder="1" applyAlignment="1" applyProtection="1">
      <alignment vertical="center"/>
    </xf>
    <xf numFmtId="177" fontId="0" fillId="29" borderId="221" xfId="13" applyNumberFormat="1" applyFont="1" applyFill="1" applyBorder="1" applyAlignment="1" applyProtection="1">
      <alignment vertical="center"/>
    </xf>
    <xf numFmtId="177" fontId="0" fillId="29" borderId="105" xfId="13" applyNumberFormat="1" applyFont="1" applyFill="1" applyBorder="1" applyAlignment="1" applyProtection="1">
      <alignment vertical="center"/>
    </xf>
    <xf numFmtId="177" fontId="0" fillId="29" borderId="223" xfId="13" applyNumberFormat="1" applyFont="1" applyFill="1" applyBorder="1" applyAlignment="1" applyProtection="1">
      <alignment vertical="center"/>
    </xf>
    <xf numFmtId="177" fontId="0" fillId="29" borderId="104" xfId="13" applyNumberFormat="1" applyFont="1" applyFill="1" applyBorder="1" applyAlignment="1" applyProtection="1">
      <alignment vertical="center"/>
    </xf>
    <xf numFmtId="177" fontId="0" fillId="0" borderId="0" xfId="0" applyNumberFormat="1" applyFont="1" applyBorder="1" applyProtection="1"/>
    <xf numFmtId="0" fontId="13" fillId="67" borderId="100" xfId="0" applyFont="1" applyFill="1" applyBorder="1" applyAlignment="1">
      <alignment horizontal="center" vertical="center"/>
    </xf>
    <xf numFmtId="0" fontId="13" fillId="12" borderId="100" xfId="0" applyFont="1" applyFill="1" applyBorder="1" applyAlignment="1">
      <alignment horizontal="center" vertical="center"/>
    </xf>
    <xf numFmtId="167" fontId="13" fillId="74" borderId="100" xfId="13" applyNumberFormat="1" applyFont="1" applyFill="1" applyBorder="1" applyAlignment="1">
      <alignment horizontal="center" vertical="center"/>
    </xf>
    <xf numFmtId="167" fontId="13" fillId="75" borderId="100" xfId="1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3" borderId="0" xfId="58" applyFill="1"/>
    <xf numFmtId="0" fontId="37" fillId="72" borderId="243" xfId="58" applyFont="1" applyFill="1" applyBorder="1" applyAlignment="1">
      <alignment horizontal="center" vertical="center"/>
    </xf>
    <xf numFmtId="0" fontId="37" fillId="76" borderId="243" xfId="58" applyFont="1" applyFill="1" applyBorder="1" applyAlignment="1">
      <alignment horizontal="center" vertical="center" wrapText="1"/>
    </xf>
    <xf numFmtId="0" fontId="37" fillId="43" borderId="0" xfId="58" applyFont="1" applyFill="1" applyAlignment="1">
      <alignment horizontal="right"/>
    </xf>
    <xf numFmtId="1" fontId="38" fillId="43" borderId="243" xfId="59" applyNumberFormat="1" applyFont="1" applyFill="1" applyBorder="1" applyAlignment="1">
      <alignment horizontal="center" vertical="center"/>
    </xf>
    <xf numFmtId="1" fontId="38" fillId="43" borderId="0" xfId="59" applyNumberFormat="1" applyFont="1" applyFill="1" applyBorder="1" applyAlignment="1">
      <alignment horizontal="center" vertical="center"/>
    </xf>
    <xf numFmtId="0" fontId="37" fillId="46" borderId="0" xfId="58" applyFont="1" applyFill="1" applyAlignment="1">
      <alignment horizontal="left" vertical="center" indent="1"/>
    </xf>
    <xf numFmtId="0" fontId="1" fillId="43" borderId="0" xfId="58" applyFill="1" applyAlignment="1">
      <alignment horizontal="left" indent="2"/>
    </xf>
    <xf numFmtId="188" fontId="1" fillId="43" borderId="0" xfId="58" applyNumberFormat="1" applyFill="1"/>
    <xf numFmtId="188" fontId="37" fillId="43" borderId="0" xfId="58" applyNumberFormat="1" applyFont="1" applyFill="1"/>
    <xf numFmtId="0" fontId="37" fillId="72" borderId="219" xfId="58" applyFont="1" applyFill="1" applyBorder="1" applyAlignment="1">
      <alignment horizontal="left" indent="2"/>
    </xf>
    <xf numFmtId="188" fontId="37" fillId="72" borderId="219" xfId="58" applyNumberFormat="1" applyFont="1" applyFill="1" applyBorder="1"/>
    <xf numFmtId="177" fontId="0" fillId="45" borderId="223" xfId="13" applyNumberFormat="1" applyFont="1" applyFill="1" applyBorder="1" applyAlignment="1">
      <alignment vertical="center"/>
    </xf>
    <xf numFmtId="0" fontId="0" fillId="45" borderId="50" xfId="0" applyFont="1" applyFill="1" applyBorder="1" applyAlignment="1" applyProtection="1">
      <alignment horizontal="left" vertical="center"/>
    </xf>
    <xf numFmtId="0" fontId="0" fillId="45" borderId="144" xfId="0" applyFont="1" applyFill="1" applyBorder="1" applyAlignment="1" applyProtection="1">
      <alignment horizontal="left" vertical="center"/>
    </xf>
    <xf numFmtId="0" fontId="0" fillId="45" borderId="234" xfId="0" applyFont="1" applyFill="1" applyBorder="1" applyAlignment="1" applyProtection="1">
      <alignment horizontal="left" vertical="center"/>
    </xf>
    <xf numFmtId="0" fontId="0" fillId="45" borderId="233" xfId="0" applyFont="1" applyFill="1" applyBorder="1" applyAlignment="1" applyProtection="1">
      <alignment horizontal="left" vertical="center"/>
    </xf>
    <xf numFmtId="167" fontId="13" fillId="15" borderId="244" xfId="0" applyNumberFormat="1" applyFont="1" applyFill="1" applyBorder="1" applyAlignment="1" applyProtection="1">
      <alignment horizontal="center" vertical="center" wrapText="1"/>
    </xf>
    <xf numFmtId="169" fontId="0" fillId="12" borderId="204" xfId="13" applyNumberFormat="1" applyFont="1" applyFill="1" applyBorder="1" applyAlignment="1" applyProtection="1">
      <alignment horizontal="center" vertical="center"/>
      <protection locked="0"/>
    </xf>
    <xf numFmtId="169" fontId="0" fillId="12" borderId="245" xfId="13" applyNumberFormat="1" applyFont="1" applyFill="1" applyBorder="1" applyAlignment="1" applyProtection="1">
      <alignment horizontal="center" vertical="center"/>
      <protection locked="0"/>
    </xf>
    <xf numFmtId="169" fontId="0" fillId="12" borderId="225" xfId="13" applyNumberFormat="1" applyFont="1" applyFill="1" applyBorder="1" applyAlignment="1" applyProtection="1">
      <alignment horizontal="center" vertical="center"/>
      <protection locked="0"/>
    </xf>
    <xf numFmtId="177" fontId="0" fillId="45" borderId="206" xfId="13" applyNumberFormat="1" applyFont="1" applyFill="1" applyBorder="1" applyAlignment="1">
      <alignment vertical="center"/>
    </xf>
    <xf numFmtId="177" fontId="0" fillId="45" borderId="208" xfId="13" applyNumberFormat="1" applyFont="1" applyFill="1" applyBorder="1" applyAlignment="1">
      <alignment vertical="center"/>
    </xf>
    <xf numFmtId="177" fontId="0" fillId="45" borderId="133" xfId="13" applyNumberFormat="1" applyFont="1" applyFill="1" applyBorder="1" applyAlignment="1">
      <alignment vertical="center"/>
    </xf>
    <xf numFmtId="177" fontId="0" fillId="45" borderId="142" xfId="13" applyNumberFormat="1" applyFont="1" applyFill="1" applyBorder="1" applyAlignment="1">
      <alignment vertical="center"/>
    </xf>
    <xf numFmtId="177" fontId="0" fillId="45" borderId="105" xfId="13" applyNumberFormat="1" applyFont="1" applyFill="1" applyBorder="1" applyAlignment="1">
      <alignment vertical="center"/>
    </xf>
    <xf numFmtId="177" fontId="0" fillId="45" borderId="104" xfId="13" applyNumberFormat="1" applyFont="1" applyFill="1" applyBorder="1" applyAlignment="1">
      <alignment vertical="center"/>
    </xf>
    <xf numFmtId="167" fontId="13" fillId="15" borderId="238" xfId="0" applyNumberFormat="1" applyFont="1" applyFill="1" applyBorder="1" applyAlignment="1" applyProtection="1">
      <alignment horizontal="center" vertical="center" wrapText="1"/>
    </xf>
    <xf numFmtId="169" fontId="0" fillId="45" borderId="50" xfId="13" applyNumberFormat="1" applyFont="1" applyFill="1" applyBorder="1" applyAlignment="1" applyProtection="1">
      <alignment horizontal="center" vertical="center"/>
    </xf>
    <xf numFmtId="169" fontId="0" fillId="45" borderId="233" xfId="13" applyNumberFormat="1" applyFont="1" applyFill="1" applyBorder="1" applyAlignment="1" applyProtection="1">
      <alignment horizontal="center" vertical="center"/>
    </xf>
    <xf numFmtId="169" fontId="0" fillId="45" borderId="234" xfId="13" applyNumberFormat="1" applyFont="1" applyFill="1" applyBorder="1" applyAlignment="1" applyProtection="1">
      <alignment horizontal="center" vertical="center"/>
    </xf>
    <xf numFmtId="178" fontId="0" fillId="57" borderId="145" xfId="13" applyNumberFormat="1" applyFont="1" applyFill="1" applyBorder="1" applyAlignment="1" applyProtection="1">
      <alignment horizontal="center" vertical="center"/>
    </xf>
    <xf numFmtId="178" fontId="0" fillId="57" borderId="7" xfId="13" applyNumberFormat="1" applyFont="1" applyFill="1" applyBorder="1" applyAlignment="1" applyProtection="1">
      <alignment horizontal="center" vertical="center"/>
    </xf>
    <xf numFmtId="167" fontId="13" fillId="34" borderId="54" xfId="0" applyNumberFormat="1" applyFont="1" applyFill="1" applyBorder="1" applyAlignment="1" applyProtection="1">
      <alignment horizontal="center" vertical="center" wrapText="1"/>
    </xf>
    <xf numFmtId="178" fontId="0" fillId="12" borderId="50" xfId="13" applyNumberFormat="1" applyFont="1" applyFill="1" applyBorder="1" applyAlignment="1" applyProtection="1">
      <alignment horizontal="center" vertical="center"/>
      <protection locked="0"/>
    </xf>
    <xf numFmtId="178" fontId="0" fillId="12" borderId="144" xfId="13" applyNumberFormat="1" applyFont="1" applyFill="1" applyBorder="1" applyAlignment="1" applyProtection="1">
      <alignment horizontal="center" vertical="center"/>
      <protection locked="0"/>
    </xf>
    <xf numFmtId="178" fontId="0" fillId="12" borderId="234" xfId="13" applyNumberFormat="1" applyFont="1" applyFill="1" applyBorder="1" applyAlignment="1" applyProtection="1">
      <alignment horizontal="center" vertical="center"/>
      <protection locked="0"/>
    </xf>
    <xf numFmtId="178" fontId="0" fillId="57" borderId="144" xfId="13" applyNumberFormat="1" applyFont="1" applyFill="1" applyBorder="1" applyAlignment="1" applyProtection="1">
      <alignment horizontal="center" vertical="center"/>
    </xf>
    <xf numFmtId="178" fontId="0" fillId="29" borderId="249" xfId="0" applyNumberFormat="1" applyFont="1" applyFill="1" applyBorder="1" applyProtection="1"/>
    <xf numFmtId="0" fontId="13" fillId="16" borderId="209" xfId="0" applyFont="1" applyFill="1" applyBorder="1" applyAlignment="1" applyProtection="1">
      <alignment horizontal="center" vertical="center" wrapText="1"/>
    </xf>
    <xf numFmtId="178" fontId="13" fillId="29" borderId="128" xfId="0" applyNumberFormat="1" applyFont="1" applyFill="1" applyBorder="1" applyAlignment="1" applyProtection="1">
      <alignment vertical="center"/>
    </xf>
    <xf numFmtId="178" fontId="13" fillId="29" borderId="109" xfId="0" applyNumberFormat="1" applyFont="1" applyFill="1" applyBorder="1" applyAlignment="1" applyProtection="1">
      <alignment vertical="center"/>
    </xf>
    <xf numFmtId="178" fontId="13" fillId="29" borderId="130" xfId="0" applyNumberFormat="1" applyFont="1" applyFill="1" applyBorder="1" applyAlignment="1" applyProtection="1">
      <alignment vertical="center"/>
    </xf>
    <xf numFmtId="178" fontId="13" fillId="29" borderId="128" xfId="0" applyNumberFormat="1" applyFont="1" applyFill="1" applyBorder="1" applyAlignment="1">
      <alignment vertical="center"/>
    </xf>
    <xf numFmtId="178" fontId="13" fillId="57" borderId="109" xfId="0" applyNumberFormat="1" applyFont="1" applyFill="1" applyBorder="1" applyAlignment="1" applyProtection="1">
      <alignment vertical="center"/>
    </xf>
    <xf numFmtId="178" fontId="13" fillId="29" borderId="130" xfId="0" applyNumberFormat="1" applyFont="1" applyFill="1" applyBorder="1" applyAlignment="1">
      <alignment vertical="center"/>
    </xf>
    <xf numFmtId="167" fontId="0" fillId="29" borderId="233" xfId="13" applyNumberFormat="1" applyFont="1" applyFill="1" applyBorder="1" applyAlignment="1" applyProtection="1">
      <alignment vertical="center"/>
    </xf>
    <xf numFmtId="167" fontId="0" fillId="29" borderId="234" xfId="13" applyNumberFormat="1" applyFont="1" applyFill="1" applyBorder="1" applyAlignment="1" applyProtection="1">
      <alignment vertical="center"/>
    </xf>
    <xf numFmtId="167" fontId="0" fillId="71" borderId="233" xfId="13" applyNumberFormat="1" applyFont="1" applyFill="1" applyBorder="1" applyAlignment="1" applyProtection="1">
      <alignment vertical="center"/>
    </xf>
    <xf numFmtId="166" fontId="0" fillId="0" borderId="251" xfId="13" applyNumberFormat="1" applyFont="1" applyFill="1" applyBorder="1" applyAlignment="1" applyProtection="1">
      <alignment vertical="center"/>
    </xf>
    <xf numFmtId="167" fontId="0" fillId="29" borderId="80" xfId="13" applyNumberFormat="1" applyFont="1" applyFill="1" applyBorder="1" applyAlignment="1" applyProtection="1">
      <alignment vertical="center"/>
    </xf>
    <xf numFmtId="167" fontId="0" fillId="29" borderId="202" xfId="13" applyNumberFormat="1" applyFont="1" applyFill="1" applyBorder="1" applyAlignment="1" applyProtection="1">
      <alignment vertical="center"/>
    </xf>
    <xf numFmtId="167" fontId="0" fillId="29" borderId="252" xfId="13" applyNumberFormat="1" applyFont="1" applyFill="1" applyBorder="1" applyAlignment="1" applyProtection="1">
      <alignment vertical="center"/>
    </xf>
    <xf numFmtId="167" fontId="0" fillId="29" borderId="206" xfId="13" applyNumberFormat="1" applyFont="1" applyFill="1" applyBorder="1" applyAlignment="1" applyProtection="1">
      <alignment vertical="center"/>
    </xf>
    <xf numFmtId="167" fontId="0" fillId="29" borderId="207" xfId="13" applyNumberFormat="1" applyFont="1" applyFill="1" applyBorder="1" applyAlignment="1" applyProtection="1">
      <alignment vertical="center"/>
    </xf>
    <xf numFmtId="166" fontId="0" fillId="0" borderId="246" xfId="13" applyNumberFormat="1" applyFont="1" applyFill="1" applyBorder="1" applyAlignment="1" applyProtection="1">
      <alignment vertical="center"/>
    </xf>
    <xf numFmtId="167" fontId="0" fillId="29" borderId="224" xfId="13" applyNumberFormat="1" applyFont="1" applyFill="1" applyBorder="1" applyAlignment="1" applyProtection="1">
      <alignment vertical="center"/>
    </xf>
    <xf numFmtId="167" fontId="0" fillId="29" borderId="219" xfId="13" applyNumberFormat="1" applyFont="1" applyFill="1" applyBorder="1" applyAlignment="1" applyProtection="1">
      <alignment vertical="center"/>
    </xf>
    <xf numFmtId="167" fontId="0" fillId="29" borderId="223" xfId="13" applyNumberFormat="1" applyFont="1" applyFill="1" applyBorder="1" applyAlignment="1" applyProtection="1">
      <alignment vertical="center"/>
    </xf>
    <xf numFmtId="167" fontId="0" fillId="0" borderId="221" xfId="13" applyNumberFormat="1" applyFont="1" applyFill="1" applyBorder="1" applyAlignment="1" applyProtection="1">
      <alignment vertical="center"/>
    </xf>
    <xf numFmtId="167" fontId="0" fillId="0" borderId="104" xfId="13" applyNumberFormat="1" applyFont="1" applyFill="1" applyBorder="1" applyAlignment="1" applyProtection="1">
      <alignment vertical="center"/>
    </xf>
    <xf numFmtId="167" fontId="0" fillId="43" borderId="80" xfId="13" applyNumberFormat="1" applyFont="1" applyFill="1" applyBorder="1" applyAlignment="1" applyProtection="1">
      <alignment vertical="center"/>
    </xf>
    <xf numFmtId="167" fontId="0" fillId="43" borderId="202" xfId="13" applyNumberFormat="1" applyFont="1" applyFill="1" applyBorder="1" applyAlignment="1" applyProtection="1">
      <alignment vertical="center"/>
    </xf>
    <xf numFmtId="167" fontId="0" fillId="43" borderId="134" xfId="13" applyNumberFormat="1" applyFont="1" applyFill="1" applyBorder="1" applyAlignment="1" applyProtection="1">
      <alignment vertical="center"/>
    </xf>
    <xf numFmtId="167" fontId="0" fillId="68" borderId="224" xfId="13" applyNumberFormat="1" applyFont="1" applyFill="1" applyBorder="1" applyAlignment="1" applyProtection="1">
      <alignment vertical="center"/>
    </xf>
    <xf numFmtId="167" fontId="0" fillId="68" borderId="219" xfId="13" applyNumberFormat="1" applyFont="1" applyFill="1" applyBorder="1" applyAlignment="1" applyProtection="1">
      <alignment vertical="center"/>
    </xf>
    <xf numFmtId="167" fontId="0" fillId="68" borderId="221" xfId="13" applyNumberFormat="1" applyFont="1" applyFill="1" applyBorder="1" applyAlignment="1" applyProtection="1">
      <alignment vertical="center"/>
    </xf>
    <xf numFmtId="167" fontId="0" fillId="43" borderId="105" xfId="13" applyNumberFormat="1" applyFont="1" applyFill="1" applyBorder="1" applyAlignment="1" applyProtection="1">
      <alignment vertical="center"/>
    </xf>
    <xf numFmtId="167" fontId="0" fillId="43" borderId="223" xfId="13" applyNumberFormat="1" applyFont="1" applyFill="1" applyBorder="1" applyAlignment="1" applyProtection="1">
      <alignment vertical="center"/>
    </xf>
    <xf numFmtId="167" fontId="0" fillId="43" borderId="104" xfId="13" applyNumberFormat="1" applyFont="1" applyFill="1" applyBorder="1" applyAlignment="1" applyProtection="1">
      <alignment vertical="center"/>
    </xf>
    <xf numFmtId="167" fontId="0" fillId="43" borderId="206" xfId="13" applyNumberFormat="1" applyFont="1" applyFill="1" applyBorder="1" applyAlignment="1" applyProtection="1">
      <alignment vertical="center"/>
    </xf>
    <xf numFmtId="167" fontId="0" fillId="43" borderId="207" xfId="13" applyNumberFormat="1" applyFont="1" applyFill="1" applyBorder="1" applyAlignment="1" applyProtection="1">
      <alignment vertical="center"/>
    </xf>
    <xf numFmtId="167" fontId="0" fillId="43" borderId="208" xfId="13" applyNumberFormat="1" applyFont="1" applyFill="1" applyBorder="1" applyAlignment="1" applyProtection="1">
      <alignment vertical="center"/>
    </xf>
    <xf numFmtId="167" fontId="0" fillId="43" borderId="224" xfId="13" applyNumberFormat="1" applyFont="1" applyFill="1" applyBorder="1" applyAlignment="1" applyProtection="1">
      <alignment vertical="center"/>
    </xf>
    <xf numFmtId="167" fontId="0" fillId="43" borderId="219" xfId="13" applyNumberFormat="1" applyFont="1" applyFill="1" applyBorder="1" applyAlignment="1" applyProtection="1">
      <alignment vertical="center"/>
    </xf>
    <xf numFmtId="167" fontId="0" fillId="43" borderId="221" xfId="13" applyNumberFormat="1" applyFont="1" applyFill="1" applyBorder="1" applyAlignment="1" applyProtection="1">
      <alignment vertical="center"/>
    </xf>
    <xf numFmtId="177" fontId="0" fillId="12" borderId="253" xfId="13" applyNumberFormat="1" applyFont="1" applyFill="1" applyBorder="1" applyAlignment="1" applyProtection="1">
      <alignment vertical="center"/>
      <protection locked="0"/>
    </xf>
    <xf numFmtId="177" fontId="0" fillId="12" borderId="215" xfId="13" applyNumberFormat="1" applyFont="1" applyFill="1" applyBorder="1" applyAlignment="1" applyProtection="1">
      <alignment vertical="center"/>
      <protection locked="0"/>
    </xf>
    <xf numFmtId="177" fontId="0" fillId="12" borderId="17" xfId="13" applyNumberFormat="1" applyFont="1" applyFill="1" applyBorder="1" applyAlignment="1" applyProtection="1">
      <alignment vertical="center"/>
      <protection locked="0"/>
    </xf>
    <xf numFmtId="177" fontId="0" fillId="12" borderId="254" xfId="13" applyNumberFormat="1" applyFont="1" applyFill="1" applyBorder="1" applyAlignment="1" applyProtection="1">
      <alignment vertical="center"/>
      <protection locked="0"/>
    </xf>
    <xf numFmtId="176" fontId="0" fillId="29" borderId="128" xfId="0" applyNumberFormat="1" applyFont="1" applyFill="1" applyBorder="1" applyAlignment="1" applyProtection="1">
      <alignment vertical="center"/>
    </xf>
    <xf numFmtId="176" fontId="0" fillId="29" borderId="255" xfId="0" applyNumberFormat="1" applyFont="1" applyFill="1" applyBorder="1" applyAlignment="1" applyProtection="1">
      <alignment vertical="center"/>
    </xf>
    <xf numFmtId="176" fontId="0" fillId="29" borderId="256" xfId="0" applyNumberFormat="1" applyFont="1" applyFill="1" applyBorder="1" applyAlignment="1" applyProtection="1">
      <alignment vertical="center"/>
    </xf>
    <xf numFmtId="176" fontId="0" fillId="29" borderId="130" xfId="0" applyNumberFormat="1" applyFont="1" applyFill="1" applyBorder="1" applyAlignment="1" applyProtection="1">
      <alignment vertical="center"/>
    </xf>
    <xf numFmtId="176" fontId="0" fillId="57" borderId="128" xfId="0" applyNumberFormat="1" applyFont="1" applyFill="1" applyBorder="1" applyAlignment="1" applyProtection="1">
      <alignment vertical="center"/>
    </xf>
    <xf numFmtId="176" fontId="0" fillId="57" borderId="255" xfId="0" applyNumberFormat="1" applyFont="1" applyFill="1" applyBorder="1" applyAlignment="1" applyProtection="1">
      <alignment vertical="center"/>
    </xf>
    <xf numFmtId="176" fontId="0" fillId="57" borderId="130" xfId="0" applyNumberFormat="1" applyFont="1" applyFill="1" applyBorder="1" applyAlignment="1" applyProtection="1">
      <alignment vertical="center"/>
    </xf>
    <xf numFmtId="0" fontId="0" fillId="57" borderId="206" xfId="0" applyFont="1" applyFill="1" applyBorder="1" applyAlignment="1" applyProtection="1">
      <alignment horizontal="left" vertical="center"/>
    </xf>
    <xf numFmtId="0" fontId="0" fillId="57" borderId="207" xfId="0" applyFont="1" applyFill="1" applyBorder="1" applyAlignment="1" applyProtection="1">
      <alignment horizontal="left" vertical="center"/>
    </xf>
    <xf numFmtId="0" fontId="0" fillId="57" borderId="208" xfId="0" applyFont="1" applyFill="1" applyBorder="1" applyAlignment="1" applyProtection="1">
      <alignment horizontal="left" vertical="center"/>
    </xf>
    <xf numFmtId="177" fontId="0" fillId="57" borderId="253" xfId="13" applyNumberFormat="1" applyFont="1" applyFill="1" applyBorder="1" applyAlignment="1" applyProtection="1">
      <alignment vertical="center"/>
    </xf>
    <xf numFmtId="177" fontId="0" fillId="57" borderId="207" xfId="13" applyNumberFormat="1" applyFont="1" applyFill="1" applyBorder="1" applyAlignment="1" applyProtection="1">
      <alignment vertical="center"/>
    </xf>
    <xf numFmtId="0" fontId="0" fillId="57" borderId="224" xfId="0" applyFont="1" applyFill="1" applyBorder="1" applyAlignment="1" applyProtection="1">
      <alignment horizontal="left" vertical="center"/>
    </xf>
    <xf numFmtId="0" fontId="0" fillId="57" borderId="219" xfId="0" applyFont="1" applyFill="1" applyBorder="1" applyAlignment="1" applyProtection="1">
      <alignment horizontal="left" vertical="center"/>
    </xf>
    <xf numFmtId="0" fontId="0" fillId="57" borderId="221" xfId="0" applyFont="1" applyFill="1" applyBorder="1" applyAlignment="1" applyProtection="1">
      <alignment horizontal="left" vertical="center"/>
    </xf>
    <xf numFmtId="177" fontId="0" fillId="57" borderId="215" xfId="13" applyNumberFormat="1" applyFont="1" applyFill="1" applyBorder="1" applyAlignment="1" applyProtection="1">
      <alignment vertical="center"/>
    </xf>
    <xf numFmtId="177" fontId="0" fillId="57" borderId="196" xfId="13" applyNumberFormat="1" applyFont="1" applyFill="1" applyBorder="1" applyAlignment="1" applyProtection="1">
      <alignment vertical="center"/>
    </xf>
    <xf numFmtId="0" fontId="0" fillId="57" borderId="105" xfId="0" applyFont="1" applyFill="1" applyBorder="1" applyAlignment="1" applyProtection="1">
      <alignment horizontal="left" vertical="center"/>
    </xf>
    <xf numFmtId="0" fontId="0" fillId="57" borderId="223" xfId="0" applyFont="1" applyFill="1" applyBorder="1" applyAlignment="1" applyProtection="1">
      <alignment horizontal="left" vertical="center"/>
    </xf>
    <xf numFmtId="0" fontId="0" fillId="57" borderId="104" xfId="0" applyFont="1" applyFill="1" applyBorder="1" applyAlignment="1" applyProtection="1">
      <alignment horizontal="left" vertical="center"/>
    </xf>
    <xf numFmtId="177" fontId="0" fillId="57" borderId="254" xfId="13" applyNumberFormat="1" applyFont="1" applyFill="1" applyBorder="1" applyAlignment="1" applyProtection="1">
      <alignment vertical="center"/>
    </xf>
    <xf numFmtId="177" fontId="0" fillId="57" borderId="103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6" fontId="0" fillId="0" borderId="257" xfId="13" applyNumberFormat="1" applyFont="1" applyFill="1" applyBorder="1" applyAlignment="1" applyProtection="1">
      <alignment vertical="center"/>
    </xf>
    <xf numFmtId="166" fontId="0" fillId="0" borderId="258" xfId="13" applyNumberFormat="1" applyFont="1" applyFill="1" applyBorder="1" applyAlignment="1" applyProtection="1">
      <alignment vertical="center"/>
    </xf>
    <xf numFmtId="179" fontId="14" fillId="36" borderId="204" xfId="16" applyNumberFormat="1" applyFill="1" applyBorder="1" applyAlignment="1" applyProtection="1">
      <alignment horizontal="center" vertical="center"/>
    </xf>
    <xf numFmtId="179" fontId="14" fillId="36" borderId="225" xfId="16" applyNumberFormat="1" applyFill="1" applyBorder="1" applyAlignment="1" applyProtection="1">
      <alignment horizontal="center" vertical="center"/>
    </xf>
    <xf numFmtId="167" fontId="0" fillId="29" borderId="231" xfId="13" applyNumberFormat="1" applyFont="1" applyFill="1" applyBorder="1" applyAlignment="1" applyProtection="1">
      <alignment vertical="center"/>
    </xf>
    <xf numFmtId="167" fontId="0" fillId="29" borderId="242" xfId="13" applyNumberFormat="1" applyFont="1" applyFill="1" applyBorder="1" applyAlignment="1" applyProtection="1">
      <alignment vertical="center"/>
    </xf>
    <xf numFmtId="167" fontId="0" fillId="29" borderId="232" xfId="13" applyNumberFormat="1" applyFont="1" applyFill="1" applyBorder="1" applyAlignment="1" applyProtection="1">
      <alignment vertical="center"/>
    </xf>
    <xf numFmtId="167" fontId="0" fillId="29" borderId="208" xfId="13" applyNumberFormat="1" applyFont="1" applyFill="1" applyBorder="1" applyAlignment="1" applyProtection="1">
      <alignment vertical="center"/>
    </xf>
    <xf numFmtId="167" fontId="13" fillId="39" borderId="242" xfId="13" applyNumberFormat="1" applyFont="1" applyFill="1" applyBorder="1" applyAlignment="1" applyProtection="1">
      <alignment vertical="center"/>
    </xf>
    <xf numFmtId="167" fontId="13" fillId="39" borderId="259" xfId="13" applyNumberFormat="1" applyFont="1" applyFill="1" applyBorder="1" applyAlignment="1" applyProtection="1">
      <alignment vertical="center"/>
    </xf>
    <xf numFmtId="167" fontId="14" fillId="1" borderId="80" xfId="13" applyNumberFormat="1" applyFont="1" applyFill="1" applyBorder="1" applyAlignment="1" applyProtection="1">
      <alignment vertical="center"/>
    </xf>
    <xf numFmtId="167" fontId="14" fillId="0" borderId="202" xfId="13" applyNumberFormat="1" applyFont="1" applyFill="1" applyBorder="1" applyAlignment="1" applyProtection="1">
      <alignment vertical="center"/>
    </xf>
    <xf numFmtId="167" fontId="14" fillId="0" borderId="252" xfId="13" applyNumberFormat="1" applyFont="1" applyFill="1" applyBorder="1" applyAlignment="1" applyProtection="1">
      <alignment vertical="center"/>
    </xf>
    <xf numFmtId="167" fontId="14" fillId="0" borderId="134" xfId="13" applyNumberFormat="1" applyFont="1" applyFill="1" applyBorder="1" applyAlignment="1" applyProtection="1">
      <alignment vertical="center"/>
    </xf>
    <xf numFmtId="167" fontId="22" fillId="31" borderId="48" xfId="13" applyNumberFormat="1" applyFont="1" applyFill="1" applyBorder="1" applyAlignment="1" applyProtection="1">
      <alignment vertical="center" wrapText="1"/>
    </xf>
    <xf numFmtId="167" fontId="22" fillId="31" borderId="261" xfId="13" applyNumberFormat="1" applyFont="1" applyFill="1" applyBorder="1" applyAlignment="1" applyProtection="1">
      <alignment vertical="center" wrapText="1"/>
    </xf>
    <xf numFmtId="167" fontId="22" fillId="31" borderId="49" xfId="13" applyNumberFormat="1" applyFont="1" applyFill="1" applyBorder="1" applyAlignment="1" applyProtection="1">
      <alignment vertical="center" wrapText="1"/>
    </xf>
    <xf numFmtId="167" fontId="14" fillId="0" borderId="263" xfId="13" applyNumberFormat="1" applyFont="1" applyFill="1" applyBorder="1" applyAlignment="1" applyProtection="1">
      <alignment vertical="center"/>
    </xf>
    <xf numFmtId="167" fontId="22" fillId="31" borderId="264" xfId="13" applyNumberFormat="1" applyFont="1" applyFill="1" applyBorder="1" applyAlignment="1" applyProtection="1">
      <alignment vertical="center" wrapText="1"/>
    </xf>
    <xf numFmtId="167" fontId="22" fillId="31" borderId="265" xfId="13" applyNumberFormat="1" applyFont="1" applyFill="1" applyBorder="1" applyAlignment="1" applyProtection="1">
      <alignment vertical="center" wrapText="1"/>
    </xf>
    <xf numFmtId="167" fontId="13" fillId="34" borderId="239" xfId="0" applyNumberFormat="1" applyFont="1" applyFill="1" applyBorder="1" applyAlignment="1" applyProtection="1">
      <alignment horizontal="center" vertical="center" wrapText="1"/>
    </xf>
    <xf numFmtId="167" fontId="14" fillId="0" borderId="204" xfId="13" applyNumberFormat="1" applyFont="1" applyFill="1" applyBorder="1" applyAlignment="1" applyProtection="1">
      <alignment vertical="center"/>
    </xf>
    <xf numFmtId="172" fontId="0" fillId="0" borderId="245" xfId="12" applyNumberFormat="1" applyFont="1" applyFill="1" applyBorder="1" applyAlignment="1" applyProtection="1">
      <alignment vertical="center"/>
    </xf>
    <xf numFmtId="167" fontId="13" fillId="39" borderId="268" xfId="13" applyNumberFormat="1" applyFont="1" applyFill="1" applyBorder="1" applyAlignment="1" applyProtection="1">
      <alignment vertical="center"/>
    </xf>
    <xf numFmtId="167" fontId="13" fillId="39" borderId="225" xfId="13" applyNumberFormat="1" applyFont="1" applyFill="1" applyBorder="1" applyAlignment="1" applyProtection="1">
      <alignment vertical="center"/>
    </xf>
    <xf numFmtId="167" fontId="0" fillId="0" borderId="260" xfId="13" applyNumberFormat="1" applyFont="1" applyFill="1" applyBorder="1" applyAlignment="1" applyProtection="1">
      <alignment vertical="center"/>
    </xf>
    <xf numFmtId="167" fontId="14" fillId="0" borderId="260" xfId="13" applyNumberFormat="1" applyFont="1" applyFill="1" applyBorder="1" applyAlignment="1" applyProtection="1">
      <alignment vertical="center"/>
    </xf>
    <xf numFmtId="167" fontId="14" fillId="1" borderId="204" xfId="13" applyNumberFormat="1" applyFont="1" applyFill="1" applyBorder="1" applyAlignment="1" applyProtection="1">
      <alignment vertical="center"/>
    </xf>
    <xf numFmtId="172" fontId="0" fillId="1" borderId="245" xfId="12" applyNumberFormat="1" applyFont="1" applyFill="1" applyBorder="1" applyAlignment="1" applyProtection="1">
      <alignment vertical="center"/>
    </xf>
    <xf numFmtId="167" fontId="0" fillId="0" borderId="204" xfId="13" applyNumberFormat="1" applyFont="1" applyFill="1" applyBorder="1" applyAlignment="1" applyProtection="1">
      <alignment vertical="center"/>
    </xf>
    <xf numFmtId="167" fontId="14" fillId="1" borderId="221" xfId="13" applyNumberFormat="1" applyFont="1" applyFill="1" applyBorder="1" applyAlignment="1" applyProtection="1">
      <alignment vertical="center"/>
    </xf>
    <xf numFmtId="167" fontId="0" fillId="0" borderId="252" xfId="13" applyNumberFormat="1" applyFont="1" applyFill="1" applyBorder="1" applyAlignment="1" applyProtection="1">
      <alignment vertical="center"/>
    </xf>
    <xf numFmtId="167" fontId="14" fillId="1" borderId="263" xfId="13" applyNumberFormat="1" applyFont="1" applyFill="1" applyBorder="1" applyAlignment="1" applyProtection="1">
      <alignment vertical="center"/>
    </xf>
    <xf numFmtId="167" fontId="0" fillId="0" borderId="263" xfId="13" applyNumberFormat="1" applyFont="1" applyFill="1" applyBorder="1" applyAlignment="1" applyProtection="1">
      <alignment vertical="center"/>
    </xf>
    <xf numFmtId="167" fontId="0" fillId="10" borderId="206" xfId="13" applyNumberFormat="1" applyFont="1" applyFill="1" applyBorder="1" applyAlignment="1" applyProtection="1">
      <alignment horizontal="right" vertical="center"/>
    </xf>
    <xf numFmtId="167" fontId="0" fillId="10" borderId="224" xfId="13" applyNumberFormat="1" applyFont="1" applyFill="1" applyBorder="1" applyAlignment="1" applyProtection="1">
      <alignment horizontal="right" vertical="center"/>
    </xf>
    <xf numFmtId="167" fontId="13" fillId="39" borderId="105" xfId="13" applyNumberFormat="1" applyFont="1" applyFill="1" applyBorder="1" applyAlignment="1" applyProtection="1">
      <alignment horizontal="right" vertical="center"/>
    </xf>
    <xf numFmtId="167" fontId="13" fillId="39" borderId="231" xfId="13" applyNumberFormat="1" applyFont="1" applyFill="1" applyBorder="1" applyAlignment="1" applyProtection="1">
      <alignment horizontal="right" vertical="center"/>
    </xf>
    <xf numFmtId="167" fontId="0" fillId="10" borderId="80" xfId="13" applyNumberFormat="1" applyFont="1" applyFill="1" applyBorder="1" applyAlignment="1" applyProtection="1">
      <alignment horizontal="right" vertical="center"/>
    </xf>
    <xf numFmtId="167" fontId="22" fillId="31" borderId="81" xfId="13" applyNumberFormat="1" applyFont="1" applyFill="1" applyBorder="1" applyAlignment="1" applyProtection="1">
      <alignment vertical="center" wrapText="1"/>
    </xf>
    <xf numFmtId="167" fontId="22" fillId="31" borderId="237" xfId="13" applyNumberFormat="1" applyFont="1" applyFill="1" applyBorder="1" applyAlignment="1" applyProtection="1">
      <alignment vertical="center" wrapText="1"/>
    </xf>
    <xf numFmtId="167" fontId="22" fillId="31" borderId="121" xfId="13" applyNumberFormat="1" applyFont="1" applyFill="1" applyBorder="1" applyAlignment="1" applyProtection="1">
      <alignment vertical="center" wrapText="1"/>
    </xf>
    <xf numFmtId="167" fontId="22" fillId="31" borderId="236" xfId="13" applyNumberFormat="1" applyFont="1" applyFill="1" applyBorder="1" applyAlignment="1" applyProtection="1">
      <alignment vertical="center" wrapText="1"/>
    </xf>
    <xf numFmtId="167" fontId="22" fillId="31" borderId="83" xfId="13" applyNumberFormat="1" applyFont="1" applyFill="1" applyBorder="1" applyAlignment="1" applyProtection="1">
      <alignment vertical="center" wrapText="1"/>
    </xf>
    <xf numFmtId="167" fontId="0" fillId="10" borderId="263" xfId="13" applyNumberFormat="1" applyFont="1" applyFill="1" applyBorder="1" applyAlignment="1" applyProtection="1">
      <alignment horizontal="right" vertical="center"/>
    </xf>
    <xf numFmtId="167" fontId="0" fillId="10" borderId="233" xfId="13" applyNumberFormat="1" applyFont="1" applyFill="1" applyBorder="1" applyAlignment="1" applyProtection="1">
      <alignment horizontal="right" vertical="center"/>
    </xf>
    <xf numFmtId="167" fontId="13" fillId="39" borderId="234" xfId="13" applyNumberFormat="1" applyFont="1" applyFill="1" applyBorder="1" applyAlignment="1" applyProtection="1">
      <alignment horizontal="right" vertical="center"/>
    </xf>
    <xf numFmtId="167" fontId="13" fillId="39" borderId="259" xfId="13" applyNumberFormat="1" applyFont="1" applyFill="1" applyBorder="1" applyAlignment="1" applyProtection="1">
      <alignment horizontal="right" vertical="center"/>
    </xf>
    <xf numFmtId="167" fontId="0" fillId="10" borderId="252" xfId="13" applyNumberFormat="1" applyFont="1" applyFill="1" applyBorder="1" applyAlignment="1" applyProtection="1">
      <alignment horizontal="right" vertical="center"/>
    </xf>
    <xf numFmtId="167" fontId="13" fillId="39" borderId="119" xfId="13" applyNumberFormat="1" applyFont="1" applyFill="1" applyBorder="1" applyAlignment="1" applyProtection="1">
      <alignment horizontal="right" vertical="center"/>
    </xf>
    <xf numFmtId="167" fontId="13" fillId="39" borderId="271" xfId="13" applyNumberFormat="1" applyFont="1" applyFill="1" applyBorder="1" applyAlignment="1" applyProtection="1">
      <alignment horizontal="right" vertical="center"/>
    </xf>
    <xf numFmtId="167" fontId="22" fillId="31" borderId="249" xfId="13" applyNumberFormat="1" applyFont="1" applyFill="1" applyBorder="1" applyAlignment="1" applyProtection="1">
      <alignment vertical="center" wrapText="1"/>
    </xf>
    <xf numFmtId="167" fontId="22" fillId="31" borderId="53" xfId="13" applyNumberFormat="1" applyFont="1" applyFill="1" applyBorder="1" applyAlignment="1" applyProtection="1">
      <alignment vertical="center" wrapText="1"/>
    </xf>
    <xf numFmtId="167" fontId="14" fillId="43" borderId="128" xfId="13" applyNumberFormat="1" applyFont="1" applyFill="1" applyBorder="1" applyAlignment="1" applyProtection="1">
      <alignment vertical="center"/>
    </xf>
    <xf numFmtId="172" fontId="0" fillId="12" borderId="255" xfId="12" applyNumberFormat="1" applyFont="1" applyFill="1" applyBorder="1" applyAlignment="1" applyProtection="1">
      <alignment vertical="center"/>
      <protection locked="0"/>
    </xf>
    <xf numFmtId="167" fontId="13" fillId="39" borderId="130" xfId="13" applyNumberFormat="1" applyFont="1" applyFill="1" applyBorder="1" applyAlignment="1" applyProtection="1">
      <alignment vertical="center"/>
    </xf>
    <xf numFmtId="167" fontId="13" fillId="39" borderId="256" xfId="13" applyNumberFormat="1" applyFont="1" applyFill="1" applyBorder="1" applyAlignment="1" applyProtection="1">
      <alignment vertical="center"/>
    </xf>
    <xf numFmtId="167" fontId="0" fillId="10" borderId="235" xfId="13" applyNumberFormat="1" applyFont="1" applyFill="1" applyBorder="1" applyAlignment="1" applyProtection="1">
      <alignment horizontal="right" vertical="center"/>
    </xf>
    <xf numFmtId="167" fontId="0" fillId="10" borderId="255" xfId="13" applyNumberFormat="1" applyFont="1" applyFill="1" applyBorder="1" applyAlignment="1" applyProtection="1">
      <alignment horizontal="right" vertical="center"/>
    </xf>
    <xf numFmtId="167" fontId="13" fillId="77" borderId="130" xfId="13" applyNumberFormat="1" applyFont="1" applyFill="1" applyBorder="1" applyAlignment="1" applyProtection="1">
      <alignment vertical="center"/>
    </xf>
    <xf numFmtId="167" fontId="0" fillId="10" borderId="128" xfId="13" applyNumberFormat="1" applyFont="1" applyFill="1" applyBorder="1" applyAlignment="1" applyProtection="1">
      <alignment horizontal="right" vertical="center"/>
    </xf>
    <xf numFmtId="167" fontId="13" fillId="77" borderId="256" xfId="13" applyNumberFormat="1" applyFont="1" applyFill="1" applyBorder="1" applyAlignment="1" applyProtection="1">
      <alignment vertical="center"/>
    </xf>
    <xf numFmtId="167" fontId="22" fillId="31" borderId="45" xfId="13" applyNumberFormat="1" applyFont="1" applyFill="1" applyBorder="1" applyAlignment="1" applyProtection="1">
      <alignment vertical="center" wrapText="1"/>
    </xf>
    <xf numFmtId="177" fontId="30" fillId="45" borderId="105" xfId="13" applyNumberFormat="1" applyFont="1" applyFill="1" applyBorder="1" applyAlignment="1">
      <alignment vertical="center"/>
    </xf>
    <xf numFmtId="177" fontId="30" fillId="45" borderId="223" xfId="13" applyNumberFormat="1" applyFont="1" applyFill="1" applyBorder="1" applyAlignment="1">
      <alignment vertical="center"/>
    </xf>
    <xf numFmtId="177" fontId="30" fillId="45" borderId="104" xfId="13" applyNumberFormat="1" applyFont="1" applyFill="1" applyBorder="1" applyAlignment="1">
      <alignment vertical="center"/>
    </xf>
    <xf numFmtId="175" fontId="14" fillId="29" borderId="219" xfId="12" applyNumberFormat="1" applyFill="1" applyBorder="1" applyProtection="1"/>
    <xf numFmtId="0" fontId="10" fillId="46" borderId="234" xfId="0" applyFont="1" applyFill="1" applyBorder="1" applyAlignment="1" applyProtection="1">
      <alignment horizontal="center" vertical="center"/>
    </xf>
    <xf numFmtId="176" fontId="0" fillId="0" borderId="233" xfId="0" applyNumberFormat="1" applyFont="1" applyFill="1" applyBorder="1" applyAlignment="1" applyProtection="1">
      <alignment horizontal="right" vertical="center"/>
    </xf>
    <xf numFmtId="176" fontId="0" fillId="0" borderId="234" xfId="0" applyNumberFormat="1" applyFont="1" applyFill="1" applyBorder="1" applyAlignment="1" applyProtection="1">
      <alignment horizontal="right" vertical="center"/>
    </xf>
    <xf numFmtId="176" fontId="0" fillId="0" borderId="259" xfId="0" applyNumberFormat="1" applyFont="1" applyFill="1" applyBorder="1" applyAlignment="1" applyProtection="1">
      <alignment horizontal="right" vertical="center"/>
    </xf>
    <xf numFmtId="9" fontId="0" fillId="26" borderId="255" xfId="0" applyNumberFormat="1" applyFont="1" applyFill="1" applyBorder="1" applyAlignment="1" applyProtection="1">
      <alignment horizontal="center" vertical="center"/>
    </xf>
    <xf numFmtId="9" fontId="0" fillId="26" borderId="130" xfId="0" applyNumberFormat="1" applyFont="1" applyFill="1" applyBorder="1" applyAlignment="1" applyProtection="1">
      <alignment horizontal="center" vertical="center"/>
    </xf>
    <xf numFmtId="9" fontId="0" fillId="26" borderId="128" xfId="0" applyNumberFormat="1" applyFont="1" applyFill="1" applyBorder="1" applyAlignment="1" applyProtection="1">
      <alignment horizontal="center" vertical="center"/>
    </xf>
    <xf numFmtId="0" fontId="0" fillId="12" borderId="207" xfId="0" applyFill="1" applyBorder="1" applyAlignment="1" applyProtection="1">
      <alignment horizontal="left" vertical="center"/>
      <protection locked="0"/>
    </xf>
    <xf numFmtId="0" fontId="0" fillId="12" borderId="219" xfId="0" applyFill="1" applyBorder="1" applyAlignment="1" applyProtection="1">
      <alignment horizontal="left" vertical="center"/>
      <protection locked="0"/>
    </xf>
    <xf numFmtId="0" fontId="0" fillId="12" borderId="202" xfId="0" applyFill="1" applyBorder="1" applyAlignment="1" applyProtection="1">
      <alignment horizontal="left" vertical="center"/>
      <protection locked="0"/>
    </xf>
    <xf numFmtId="42" fontId="0" fillId="49" borderId="196" xfId="31" applyFont="1" applyFill="1" applyBorder="1" applyAlignment="1" applyProtection="1">
      <alignment horizontal="center" vertical="center"/>
    </xf>
    <xf numFmtId="179" fontId="14" fillId="78" borderId="245" xfId="16" applyNumberFormat="1" applyFill="1" applyBorder="1" applyAlignment="1" applyProtection="1">
      <alignment horizontal="center" vertical="center"/>
    </xf>
    <xf numFmtId="179" fontId="14" fillId="78" borderId="100" xfId="16" applyNumberFormat="1" applyFill="1" applyBorder="1" applyAlignment="1" applyProtection="1">
      <alignment horizontal="center" vertical="center"/>
    </xf>
    <xf numFmtId="179" fontId="14" fillId="78" borderId="102" xfId="16" applyNumberFormat="1" applyFill="1" applyBorder="1" applyAlignment="1" applyProtection="1">
      <alignment horizontal="center" vertical="center"/>
    </xf>
    <xf numFmtId="0" fontId="0" fillId="79" borderId="101" xfId="0" applyFont="1" applyFill="1" applyBorder="1" applyAlignment="1" applyProtection="1">
      <alignment horizontal="left" vertical="center"/>
      <protection locked="0"/>
    </xf>
    <xf numFmtId="167" fontId="0" fillId="79" borderId="102" xfId="13" applyNumberFormat="1" applyFont="1" applyFill="1" applyBorder="1" applyAlignment="1" applyProtection="1">
      <alignment vertical="center"/>
      <protection locked="0"/>
    </xf>
    <xf numFmtId="167" fontId="0" fillId="80" borderId="129" xfId="13" applyNumberFormat="1" applyFont="1" applyFill="1" applyBorder="1" applyAlignment="1" applyProtection="1">
      <alignment vertical="center"/>
    </xf>
    <xf numFmtId="167" fontId="14" fillId="81" borderId="224" xfId="13" applyNumberFormat="1" applyFont="1" applyFill="1" applyBorder="1" applyAlignment="1" applyProtection="1">
      <alignment vertical="center"/>
    </xf>
    <xf numFmtId="167" fontId="14" fillId="81" borderId="219" xfId="13" applyNumberFormat="1" applyFont="1" applyFill="1" applyBorder="1" applyAlignment="1" applyProtection="1">
      <alignment vertical="center"/>
    </xf>
    <xf numFmtId="167" fontId="14" fillId="81" borderId="221" xfId="13" applyNumberFormat="1" applyFont="1" applyFill="1" applyBorder="1" applyAlignment="1" applyProtection="1">
      <alignment vertical="center"/>
    </xf>
    <xf numFmtId="0" fontId="21" fillId="0" borderId="0" xfId="20" applyFont="1"/>
    <xf numFmtId="0" fontId="0" fillId="0" borderId="0" xfId="0" applyFont="1"/>
    <xf numFmtId="0" fontId="21" fillId="0" borderId="0" xfId="2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ill="1" applyAlignment="1">
      <alignment horizontal="center"/>
    </xf>
    <xf numFmtId="167" fontId="0" fillId="9" borderId="272" xfId="13" applyNumberFormat="1" applyFont="1" applyFill="1" applyBorder="1" applyAlignment="1" applyProtection="1">
      <alignment horizontal="right" vertical="center"/>
    </xf>
    <xf numFmtId="167" fontId="0" fillId="9" borderId="248" xfId="13" applyNumberFormat="1" applyFont="1" applyFill="1" applyBorder="1" applyAlignment="1" applyProtection="1">
      <alignment horizontal="right" vertical="center"/>
    </xf>
    <xf numFmtId="0" fontId="0" fillId="0" borderId="154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149" xfId="0" applyFont="1" applyFill="1" applyBorder="1" applyAlignment="1" applyProtection="1">
      <alignment horizontal="center" vertical="center" wrapText="1"/>
    </xf>
    <xf numFmtId="167" fontId="0" fillId="9" borderId="270" xfId="13" applyNumberFormat="1" applyFont="1" applyFill="1" applyBorder="1" applyAlignment="1" applyProtection="1">
      <alignment horizontal="right" vertical="center"/>
    </xf>
    <xf numFmtId="0" fontId="0" fillId="0" borderId="170" xfId="0" applyFont="1" applyFill="1" applyBorder="1" applyAlignment="1" applyProtection="1">
      <alignment horizontal="center" vertical="center" wrapText="1"/>
    </xf>
    <xf numFmtId="0" fontId="0" fillId="0" borderId="171" xfId="0" applyFont="1" applyFill="1" applyBorder="1" applyAlignment="1" applyProtection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 wrapText="1"/>
    </xf>
    <xf numFmtId="167" fontId="22" fillId="31" borderId="36" xfId="0" applyNumberFormat="1" applyFont="1" applyFill="1" applyBorder="1" applyAlignment="1" applyProtection="1">
      <alignment horizontal="center" vertical="center"/>
    </xf>
    <xf numFmtId="0" fontId="23" fillId="0" borderId="157" xfId="0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167" fontId="22" fillId="31" borderId="85" xfId="0" applyNumberFormat="1" applyFont="1" applyFill="1" applyBorder="1" applyAlignment="1" applyProtection="1">
      <alignment horizontal="right" vertical="center"/>
    </xf>
    <xf numFmtId="167" fontId="22" fillId="31" borderId="147" xfId="0" applyNumberFormat="1" applyFont="1" applyFill="1" applyBorder="1" applyAlignment="1" applyProtection="1">
      <alignment horizontal="right" vertical="center"/>
    </xf>
    <xf numFmtId="0" fontId="23" fillId="43" borderId="157" xfId="0" applyFont="1" applyFill="1" applyBorder="1" applyAlignment="1" applyProtection="1">
      <alignment horizontal="center" vertical="center" wrapText="1"/>
    </xf>
    <xf numFmtId="0" fontId="23" fillId="43" borderId="109" xfId="0" applyFont="1" applyFill="1" applyBorder="1" applyAlignment="1" applyProtection="1">
      <alignment horizontal="center" vertical="center" wrapText="1"/>
    </xf>
    <xf numFmtId="0" fontId="23" fillId="43" borderId="45" xfId="0" applyFont="1" applyFill="1" applyBorder="1" applyAlignment="1" applyProtection="1">
      <alignment horizontal="center" vertical="center" wrapText="1"/>
    </xf>
    <xf numFmtId="167" fontId="22" fillId="31" borderId="147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2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7" fontId="13" fillId="15" borderId="158" xfId="0" applyNumberFormat="1" applyFont="1" applyFill="1" applyBorder="1" applyAlignment="1" applyProtection="1">
      <alignment horizontal="center" vertical="center"/>
    </xf>
    <xf numFmtId="167" fontId="13" fillId="15" borderId="146" xfId="0" applyNumberFormat="1" applyFont="1" applyFill="1" applyBorder="1" applyAlignment="1" applyProtection="1">
      <alignment horizontal="center" vertical="center"/>
    </xf>
    <xf numFmtId="167" fontId="23" fillId="38" borderId="266" xfId="0" applyNumberFormat="1" applyFont="1" applyFill="1" applyBorder="1" applyAlignment="1" applyProtection="1">
      <alignment horizontal="center" vertical="center" wrapText="1"/>
    </xf>
    <xf numFmtId="167" fontId="23" fillId="38" borderId="267" xfId="0" applyNumberFormat="1" applyFont="1" applyFill="1" applyBorder="1" applyAlignment="1" applyProtection="1">
      <alignment horizontal="center" vertical="center" wrapText="1"/>
    </xf>
    <xf numFmtId="167" fontId="23" fillId="38" borderId="240" xfId="0" applyNumberFormat="1" applyFont="1" applyFill="1" applyBorder="1" applyAlignment="1" applyProtection="1">
      <alignment horizontal="center" vertical="center" wrapText="1"/>
    </xf>
    <xf numFmtId="167" fontId="24" fillId="33" borderId="159" xfId="0" applyNumberFormat="1" applyFont="1" applyFill="1" applyBorder="1" applyAlignment="1" applyProtection="1">
      <alignment horizontal="center" vertical="center" wrapText="1"/>
    </xf>
    <xf numFmtId="167" fontId="24" fillId="33" borderId="267" xfId="0" applyNumberFormat="1" applyFont="1" applyFill="1" applyBorder="1" applyAlignment="1" applyProtection="1">
      <alignment horizontal="center" vertical="center" wrapText="1"/>
    </xf>
    <xf numFmtId="167" fontId="24" fillId="33" borderId="262" xfId="0" applyNumberFormat="1" applyFont="1" applyFill="1" applyBorder="1" applyAlignment="1" applyProtection="1">
      <alignment horizontal="center" vertical="center" wrapText="1"/>
    </xf>
    <xf numFmtId="167" fontId="27" fillId="44" borderId="269" xfId="0" applyNumberFormat="1" applyFont="1" applyFill="1" applyBorder="1" applyAlignment="1" applyProtection="1">
      <alignment horizontal="center" vertical="center" wrapText="1"/>
    </xf>
    <xf numFmtId="167" fontId="27" fillId="44" borderId="54" xfId="0" applyNumberFormat="1" applyFont="1" applyFill="1" applyBorder="1" applyAlignment="1" applyProtection="1">
      <alignment horizontal="center" vertical="center" wrapText="1"/>
    </xf>
    <xf numFmtId="167" fontId="18" fillId="33" borderId="170" xfId="0" applyNumberFormat="1" applyFont="1" applyFill="1" applyBorder="1" applyAlignment="1" applyProtection="1">
      <alignment horizontal="center" vertical="center" wrapText="1"/>
    </xf>
    <xf numFmtId="167" fontId="18" fillId="33" borderId="171" xfId="0" applyNumberFormat="1" applyFont="1" applyFill="1" applyBorder="1" applyAlignment="1" applyProtection="1">
      <alignment horizontal="center" vertical="center" wrapText="1"/>
    </xf>
    <xf numFmtId="167" fontId="18" fillId="33" borderId="160" xfId="0" applyNumberFormat="1" applyFont="1" applyFill="1" applyBorder="1" applyAlignment="1" applyProtection="1">
      <alignment horizontal="center" vertical="center" wrapText="1"/>
    </xf>
    <xf numFmtId="167" fontId="18" fillId="33" borderId="52" xfId="0" applyNumberFormat="1" applyFont="1" applyFill="1" applyBorder="1" applyAlignment="1" applyProtection="1">
      <alignment horizontal="center" vertical="center" wrapText="1"/>
    </xf>
    <xf numFmtId="167" fontId="18" fillId="33" borderId="209" xfId="0" applyNumberFormat="1" applyFont="1" applyFill="1" applyBorder="1" applyAlignment="1" applyProtection="1">
      <alignment horizontal="center" vertical="center" wrapText="1"/>
    </xf>
    <xf numFmtId="167" fontId="18" fillId="33" borderId="10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55" xfId="0" applyFont="1" applyFill="1" applyBorder="1" applyAlignment="1" applyProtection="1">
      <alignment horizontal="center" vertical="center" wrapText="1"/>
    </xf>
    <xf numFmtId="0" fontId="13" fillId="15" borderId="156" xfId="0" applyFont="1" applyFill="1" applyBorder="1" applyAlignment="1" applyProtection="1">
      <alignment horizontal="center" vertical="center" wrapText="1"/>
    </xf>
    <xf numFmtId="0" fontId="13" fillId="15" borderId="152" xfId="0" applyFont="1" applyFill="1" applyBorder="1" applyAlignment="1" applyProtection="1">
      <alignment horizontal="center" vertical="center" wrapText="1"/>
    </xf>
    <xf numFmtId="0" fontId="13" fillId="15" borderId="153" xfId="0" applyFont="1" applyFill="1" applyBorder="1" applyAlignment="1" applyProtection="1">
      <alignment horizontal="center" vertical="center" wrapText="1"/>
    </xf>
    <xf numFmtId="0" fontId="22" fillId="43" borderId="175" xfId="0" applyFont="1" applyFill="1" applyBorder="1" applyAlignment="1">
      <alignment horizontal="center" vertical="center" wrapText="1"/>
    </xf>
    <xf numFmtId="0" fontId="22" fillId="43" borderId="113" xfId="0" applyFont="1" applyFill="1" applyBorder="1" applyAlignment="1">
      <alignment horizontal="center" vertical="center" wrapText="1"/>
    </xf>
    <xf numFmtId="0" fontId="22" fillId="43" borderId="176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3" fillId="13" borderId="126" xfId="0" applyFont="1" applyFill="1" applyBorder="1" applyAlignment="1" applyProtection="1">
      <alignment horizontal="center" vertical="center"/>
      <protection locked="0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167" fontId="24" fillId="33" borderId="39" xfId="0" applyNumberFormat="1" applyFont="1" applyFill="1" applyBorder="1" applyAlignment="1" applyProtection="1">
      <alignment horizontal="center" vertical="center" wrapText="1"/>
    </xf>
    <xf numFmtId="167" fontId="24" fillId="33" borderId="40" xfId="0" applyNumberFormat="1" applyFont="1" applyFill="1" applyBorder="1" applyAlignment="1" applyProtection="1">
      <alignment horizontal="center" vertical="center" wrapText="1"/>
    </xf>
    <xf numFmtId="167" fontId="24" fillId="33" borderId="250" xfId="0" applyNumberFormat="1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0" fontId="23" fillId="16" borderId="46" xfId="0" applyFont="1" applyFill="1" applyBorder="1" applyAlignment="1" applyProtection="1">
      <alignment horizontal="center" vertical="center" wrapText="1"/>
    </xf>
    <xf numFmtId="167" fontId="24" fillId="33" borderId="86" xfId="0" applyNumberFormat="1" applyFont="1" applyFill="1" applyBorder="1" applyAlignment="1" applyProtection="1">
      <alignment horizontal="center" vertical="center" wrapText="1"/>
    </xf>
    <xf numFmtId="167" fontId="24" fillId="33" borderId="88" xfId="0" applyNumberFormat="1" applyFont="1" applyFill="1" applyBorder="1" applyAlignment="1" applyProtection="1">
      <alignment horizontal="center" vertical="center" wrapText="1"/>
    </xf>
    <xf numFmtId="167" fontId="24" fillId="33" borderId="240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3" xfId="0" applyFont="1" applyFill="1" applyBorder="1" applyAlignment="1" applyProtection="1">
      <alignment horizontal="center" vertical="center" wrapText="1"/>
    </xf>
    <xf numFmtId="0" fontId="23" fillId="16" borderId="131" xfId="0" applyFont="1" applyFill="1" applyBorder="1" applyAlignment="1" applyProtection="1">
      <alignment horizontal="center" vertical="center" wrapText="1"/>
    </xf>
    <xf numFmtId="0" fontId="23" fillId="16" borderId="132" xfId="0" applyFont="1" applyFill="1" applyBorder="1" applyAlignment="1" applyProtection="1">
      <alignment horizontal="center" vertical="center" wrapText="1"/>
    </xf>
    <xf numFmtId="0" fontId="23" fillId="15" borderId="128" xfId="0" applyFont="1" applyFill="1" applyBorder="1" applyAlignment="1" applyProtection="1">
      <alignment horizontal="center" vertical="center" wrapText="1"/>
    </xf>
    <xf numFmtId="0" fontId="23" fillId="15" borderId="111" xfId="0" applyFont="1" applyFill="1" applyBorder="1" applyAlignment="1" applyProtection="1">
      <alignment horizontal="center" vertical="center" wrapText="1"/>
    </xf>
    <xf numFmtId="0" fontId="22" fillId="45" borderId="206" xfId="0" applyFont="1" applyFill="1" applyBorder="1" applyAlignment="1" applyProtection="1">
      <alignment horizontal="center" vertical="center" wrapText="1"/>
    </xf>
    <xf numFmtId="0" fontId="22" fillId="45" borderId="224" xfId="0" applyFont="1" applyFill="1" applyBorder="1" applyAlignment="1" applyProtection="1">
      <alignment horizontal="center" vertical="center" wrapText="1"/>
    </xf>
    <xf numFmtId="0" fontId="22" fillId="45" borderId="105" xfId="0" applyFont="1" applyFill="1" applyBorder="1" applyAlignment="1" applyProtection="1">
      <alignment horizontal="center" vertical="center" wrapText="1"/>
    </xf>
    <xf numFmtId="177" fontId="30" fillId="65" borderId="246" xfId="13" applyNumberFormat="1" applyFont="1" applyFill="1" applyBorder="1" applyAlignment="1" applyProtection="1">
      <alignment horizontal="center" vertical="center"/>
    </xf>
    <xf numFmtId="177" fontId="30" fillId="65" borderId="247" xfId="13" applyNumberFormat="1" applyFont="1" applyFill="1" applyBorder="1" applyAlignment="1" applyProtection="1">
      <alignment horizontal="center" vertical="center"/>
    </xf>
    <xf numFmtId="177" fontId="30" fillId="65" borderId="248" xfId="13" applyNumberFormat="1" applyFont="1" applyFill="1" applyBorder="1" applyAlignment="1" applyProtection="1">
      <alignment horizontal="center" vertical="center"/>
    </xf>
    <xf numFmtId="169" fontId="0" fillId="57" borderId="246" xfId="13" applyNumberFormat="1" applyFont="1" applyFill="1" applyBorder="1" applyAlignment="1" applyProtection="1">
      <alignment horizontal="center" vertical="center"/>
      <protection locked="0"/>
    </xf>
    <xf numFmtId="169" fontId="0" fillId="57" borderId="247" xfId="13" applyNumberFormat="1" applyFont="1" applyFill="1" applyBorder="1" applyAlignment="1" applyProtection="1">
      <alignment horizontal="center" vertical="center"/>
      <protection locked="0"/>
    </xf>
    <xf numFmtId="169" fontId="0" fillId="57" borderId="248" xfId="13" applyNumberFormat="1" applyFont="1" applyFill="1" applyBorder="1" applyAlignment="1" applyProtection="1">
      <alignment horizontal="center" vertical="center"/>
      <protection locked="0"/>
    </xf>
    <xf numFmtId="167" fontId="13" fillId="15" borderId="36" xfId="0" applyNumberFormat="1" applyFont="1" applyFill="1" applyBorder="1" applyAlignment="1" applyProtection="1">
      <alignment horizontal="center" vertical="center" wrapText="1"/>
    </xf>
    <xf numFmtId="167" fontId="13" fillId="15" borderId="124" xfId="0" applyNumberFormat="1" applyFont="1" applyFill="1" applyBorder="1" applyAlignment="1" applyProtection="1">
      <alignment horizontal="center" vertical="center" wrapText="1"/>
    </xf>
    <xf numFmtId="0" fontId="22" fillId="45" borderId="133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7" fontId="0" fillId="57" borderId="246" xfId="13" applyNumberFormat="1" applyFont="1" applyFill="1" applyBorder="1" applyAlignment="1" applyProtection="1">
      <alignment horizontal="center" vertical="center"/>
    </xf>
    <xf numFmtId="177" fontId="0" fillId="57" borderId="247" xfId="13" applyNumberFormat="1" applyFont="1" applyFill="1" applyBorder="1" applyAlignment="1" applyProtection="1">
      <alignment horizontal="center" vertical="center"/>
    </xf>
    <xf numFmtId="177" fontId="0" fillId="57" borderId="248" xfId="13" applyNumberFormat="1" applyFont="1" applyFill="1" applyBorder="1" applyAlignment="1" applyProtection="1">
      <alignment horizontal="center" vertical="center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97" xfId="0" applyFont="1" applyFill="1" applyBorder="1" applyAlignment="1" applyProtection="1">
      <alignment horizontal="center" vertical="center"/>
    </xf>
    <xf numFmtId="0" fontId="11" fillId="15" borderId="139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23" fillId="1" borderId="209" xfId="0" applyFont="1" applyFill="1" applyBorder="1" applyAlignment="1" applyProtection="1">
      <alignment horizontal="center" vertical="center" wrapText="1"/>
    </xf>
    <xf numFmtId="0" fontId="23" fillId="1" borderId="109" xfId="0" applyFont="1" applyFill="1" applyBorder="1" applyAlignment="1" applyProtection="1">
      <alignment horizontal="center" vertical="center" wrapText="1"/>
    </xf>
    <xf numFmtId="0" fontId="23" fillId="1" borderId="45" xfId="0" applyFont="1" applyFill="1" applyBorder="1" applyAlignment="1" applyProtection="1">
      <alignment horizontal="center" vertical="center" wrapText="1"/>
    </xf>
    <xf numFmtId="0" fontId="23" fillId="0" borderId="209" xfId="0" applyFont="1" applyFill="1" applyBorder="1" applyAlignment="1" applyProtection="1">
      <alignment horizontal="center" vertical="center" wrapText="1"/>
    </xf>
    <xf numFmtId="0" fontId="35" fillId="36" borderId="219" xfId="0" applyFont="1" applyFill="1" applyBorder="1" applyAlignment="1" applyProtection="1">
      <alignment horizontal="center" vertical="center"/>
    </xf>
    <xf numFmtId="0" fontId="34" fillId="50" borderId="226" xfId="0" applyFont="1" applyFill="1" applyBorder="1" applyAlignment="1" applyProtection="1">
      <alignment horizontal="center" vertical="center" wrapText="1"/>
    </xf>
    <xf numFmtId="0" fontId="34" fillId="50" borderId="150" xfId="0" applyFont="1" applyFill="1" applyBorder="1" applyAlignment="1" applyProtection="1">
      <alignment horizontal="center" vertical="center" wrapText="1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1" fillId="17" borderId="100" xfId="0" applyFont="1" applyFill="1" applyBorder="1" applyAlignment="1" applyProtection="1">
      <alignment horizontal="center" vertical="center"/>
    </xf>
    <xf numFmtId="0" fontId="11" fillId="16" borderId="100" xfId="0" applyFont="1" applyFill="1" applyBorder="1" applyAlignment="1" applyProtection="1">
      <alignment horizontal="center" vertical="center" wrapText="1"/>
    </xf>
    <xf numFmtId="165" fontId="13" fillId="18" borderId="136" xfId="13" applyFont="1" applyFill="1" applyBorder="1" applyAlignment="1" applyProtection="1">
      <alignment horizontal="center" vertical="center" wrapText="1"/>
    </xf>
    <xf numFmtId="165" fontId="13" fillId="18" borderId="55" xfId="13" applyFont="1" applyFill="1" applyBorder="1" applyAlignment="1" applyProtection="1">
      <alignment horizontal="center" vertical="center" wrapText="1"/>
    </xf>
    <xf numFmtId="176" fontId="0" fillId="26" borderId="107" xfId="0" applyNumberFormat="1" applyFont="1" applyFill="1" applyBorder="1" applyAlignment="1" applyProtection="1">
      <alignment horizontal="center" vertical="center"/>
    </xf>
    <xf numFmtId="176" fontId="0" fillId="26" borderId="78" xfId="0" applyNumberFormat="1" applyFont="1" applyFill="1" applyBorder="1" applyAlignment="1" applyProtection="1">
      <alignment horizontal="center" vertical="center"/>
    </xf>
    <xf numFmtId="0" fontId="10" fillId="47" borderId="108" xfId="0" applyFont="1" applyFill="1" applyBorder="1" applyAlignment="1" applyProtection="1">
      <alignment horizontal="center" vertical="center"/>
    </xf>
    <xf numFmtId="0" fontId="10" fillId="47" borderId="119" xfId="0" applyFont="1" applyFill="1" applyBorder="1" applyAlignment="1" applyProtection="1">
      <alignment horizontal="center" vertical="center"/>
    </xf>
    <xf numFmtId="0" fontId="10" fillId="46" borderId="108" xfId="0" applyFont="1" applyFill="1" applyBorder="1" applyAlignment="1" applyProtection="1">
      <alignment horizontal="center" vertical="center"/>
    </xf>
    <xf numFmtId="0" fontId="10" fillId="46" borderId="119" xfId="0" applyFont="1" applyFill="1" applyBorder="1" applyAlignment="1" applyProtection="1">
      <alignment horizontal="center" vertical="center"/>
    </xf>
    <xf numFmtId="176" fontId="0" fillId="26" borderId="79" xfId="0" applyNumberFormat="1" applyFont="1" applyFill="1" applyBorder="1" applyAlignment="1" applyProtection="1">
      <alignment horizontal="center" vertical="center"/>
    </xf>
    <xf numFmtId="0" fontId="13" fillId="16" borderId="209" xfId="0" applyFont="1" applyFill="1" applyBorder="1" applyAlignment="1" applyProtection="1">
      <alignment horizontal="center" vertical="center" wrapText="1"/>
    </xf>
    <xf numFmtId="0" fontId="13" fillId="16" borderId="4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1" fillId="16" borderId="63" xfId="0" applyFont="1" applyFill="1" applyBorder="1" applyAlignment="1" applyProtection="1">
      <alignment horizontal="center" vertical="center" wrapText="1"/>
    </xf>
    <xf numFmtId="0" fontId="18" fillId="47" borderId="107" xfId="0" applyFont="1" applyFill="1" applyBorder="1" applyAlignment="1" applyProtection="1">
      <alignment horizontal="center" vertical="center"/>
    </xf>
    <xf numFmtId="0" fontId="18" fillId="47" borderId="78" xfId="0" applyFont="1" applyFill="1" applyBorder="1" applyAlignment="1" applyProtection="1">
      <alignment horizontal="center" vertical="center"/>
    </xf>
    <xf numFmtId="0" fontId="18" fillId="46" borderId="107" xfId="0" applyFont="1" applyFill="1" applyBorder="1" applyAlignment="1" applyProtection="1">
      <alignment horizontal="center" vertical="center"/>
    </xf>
    <xf numFmtId="0" fontId="18" fillId="46" borderId="78" xfId="0" applyFont="1" applyFill="1" applyBorder="1" applyAlignment="1" applyProtection="1">
      <alignment horizontal="center" vertical="center"/>
    </xf>
    <xf numFmtId="0" fontId="10" fillId="14" borderId="108" xfId="0" applyFont="1" applyFill="1" applyBorder="1" applyAlignment="1" applyProtection="1">
      <alignment horizontal="center" vertical="center"/>
    </xf>
    <xf numFmtId="0" fontId="10" fillId="14" borderId="119" xfId="0" applyFont="1" applyFill="1" applyBorder="1" applyAlignment="1" applyProtection="1">
      <alignment horizontal="center" vertical="center"/>
    </xf>
    <xf numFmtId="0" fontId="18" fillId="14" borderId="77" xfId="0" applyFont="1" applyFill="1" applyBorder="1" applyAlignment="1" applyProtection="1">
      <alignment horizontal="center" vertical="center"/>
    </xf>
    <xf numFmtId="0" fontId="18" fillId="14" borderId="67" xfId="0" applyFont="1" applyFill="1" applyBorder="1" applyAlignment="1" applyProtection="1">
      <alignment horizontal="center" vertical="center"/>
    </xf>
    <xf numFmtId="0" fontId="18" fillId="47" borderId="77" xfId="0" applyFont="1" applyFill="1" applyBorder="1" applyAlignment="1" applyProtection="1">
      <alignment horizontal="center" vertical="center"/>
    </xf>
    <xf numFmtId="0" fontId="18" fillId="47" borderId="99" xfId="0" applyFont="1" applyFill="1" applyBorder="1" applyAlignment="1" applyProtection="1">
      <alignment horizontal="center" vertical="center"/>
    </xf>
    <xf numFmtId="0" fontId="18" fillId="46" borderId="79" xfId="0" applyFont="1" applyFill="1" applyBorder="1" applyAlignment="1" applyProtection="1">
      <alignment horizontal="center" vertical="center"/>
    </xf>
    <xf numFmtId="0" fontId="18" fillId="46" borderId="99" xfId="0" applyFont="1" applyFill="1" applyBorder="1" applyAlignment="1" applyProtection="1">
      <alignment horizontal="center" vertical="center"/>
    </xf>
    <xf numFmtId="0" fontId="18" fillId="14" borderId="107" xfId="0" applyFont="1" applyFill="1" applyBorder="1" applyAlignment="1" applyProtection="1">
      <alignment horizontal="center" vertical="center"/>
    </xf>
    <xf numFmtId="0" fontId="18" fillId="14" borderId="78" xfId="0" applyFont="1" applyFill="1" applyBorder="1" applyAlignment="1" applyProtection="1">
      <alignment horizontal="center" vertical="center"/>
    </xf>
    <xf numFmtId="0" fontId="23" fillId="46" borderId="66" xfId="0" applyFont="1" applyFill="1" applyBorder="1" applyAlignment="1" applyProtection="1">
      <alignment horizontal="center" vertical="center" textRotation="90" wrapText="1"/>
    </xf>
    <xf numFmtId="0" fontId="23" fillId="46" borderId="68" xfId="0" applyFont="1" applyFill="1" applyBorder="1" applyAlignment="1" applyProtection="1">
      <alignment horizontal="center" vertical="center" textRotation="90" wrapText="1"/>
    </xf>
    <xf numFmtId="0" fontId="23" fillId="46" borderId="45" xfId="0" applyFont="1" applyFill="1" applyBorder="1" applyAlignment="1" applyProtection="1">
      <alignment horizontal="center" vertical="center" textRotation="90" wrapText="1"/>
    </xf>
    <xf numFmtId="0" fontId="23" fillId="46" borderId="66" xfId="0" applyFont="1" applyFill="1" applyBorder="1" applyAlignment="1" applyProtection="1">
      <alignment horizontal="left" vertical="center" wrapText="1"/>
    </xf>
    <xf numFmtId="0" fontId="23" fillId="46" borderId="68" xfId="0" applyFont="1" applyFill="1" applyBorder="1" applyAlignment="1" applyProtection="1">
      <alignment horizontal="left" vertical="center" wrapText="1"/>
    </xf>
    <xf numFmtId="0" fontId="23" fillId="46" borderId="45" xfId="0" applyFont="1" applyFill="1" applyBorder="1" applyAlignment="1" applyProtection="1">
      <alignment horizontal="left" vertical="center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6" fillId="46" borderId="53" xfId="0" applyFont="1" applyFill="1" applyBorder="1" applyAlignment="1" applyProtection="1">
      <alignment horizontal="center" vertical="center" textRotation="90" wrapText="1"/>
    </xf>
    <xf numFmtId="0" fontId="23" fillId="12" borderId="235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66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68" xfId="0" applyFont="1" applyFill="1" applyBorder="1" applyAlignment="1" applyProtection="1">
      <alignment horizontal="left" vertical="center" wrapText="1"/>
      <protection locked="0"/>
    </xf>
    <xf numFmtId="0" fontId="23" fillId="12" borderId="45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8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82" xfId="0" applyFont="1" applyFill="1" applyBorder="1" applyAlignment="1" applyProtection="1">
      <alignment horizontal="center" vertical="center" wrapText="1"/>
    </xf>
    <xf numFmtId="0" fontId="13" fillId="26" borderId="37" xfId="0" applyFont="1" applyFill="1" applyBorder="1" applyAlignment="1" applyProtection="1">
      <alignment horizontal="center" vertical="center" wrapText="1"/>
    </xf>
    <xf numFmtId="0" fontId="13" fillId="26" borderId="68" xfId="0" applyFont="1" applyFill="1" applyBorder="1" applyAlignment="1" applyProtection="1">
      <alignment horizontal="center" vertical="center" wrapText="1"/>
    </xf>
    <xf numFmtId="0" fontId="18" fillId="14" borderId="116" xfId="0" applyFont="1" applyFill="1" applyBorder="1" applyAlignment="1" applyProtection="1">
      <alignment horizontal="center" vertical="center"/>
    </xf>
    <xf numFmtId="0" fontId="18" fillId="46" borderId="116" xfId="0" applyFont="1" applyFill="1" applyBorder="1" applyAlignment="1" applyProtection="1">
      <alignment horizontal="center" vertical="center"/>
    </xf>
    <xf numFmtId="0" fontId="18" fillId="46" borderId="273" xfId="0" applyFont="1" applyFill="1" applyBorder="1" applyAlignment="1" applyProtection="1">
      <alignment horizontal="center" vertical="center"/>
    </xf>
    <xf numFmtId="0" fontId="13" fillId="16" borderId="210" xfId="0" applyFont="1" applyFill="1" applyBorder="1" applyAlignment="1" applyProtection="1">
      <alignment horizontal="center" vertical="center" wrapText="1"/>
    </xf>
    <xf numFmtId="0" fontId="13" fillId="16" borderId="227" xfId="0" applyFont="1" applyFill="1" applyBorder="1" applyAlignment="1" applyProtection="1">
      <alignment horizontal="center" vertical="center" wrapText="1"/>
    </xf>
    <xf numFmtId="0" fontId="13" fillId="16" borderId="200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13" fillId="16" borderId="188" xfId="0" applyFont="1" applyFill="1" applyBorder="1" applyAlignment="1" applyProtection="1">
      <alignment horizontal="center" vertical="center"/>
    </xf>
    <xf numFmtId="0" fontId="13" fillId="16" borderId="237" xfId="0" applyFont="1" applyFill="1" applyBorder="1" applyAlignment="1" applyProtection="1">
      <alignment horizontal="center" vertical="center"/>
    </xf>
    <xf numFmtId="0" fontId="13" fillId="16" borderId="188" xfId="0" applyFont="1" applyFill="1" applyBorder="1" applyAlignment="1" applyProtection="1">
      <alignment horizontal="center" vertical="center" wrapText="1"/>
    </xf>
    <xf numFmtId="0" fontId="13" fillId="16" borderId="237" xfId="0" applyFont="1" applyFill="1" applyBorder="1" applyAlignment="1" applyProtection="1">
      <alignment horizontal="center" vertical="center" wrapText="1"/>
    </xf>
    <xf numFmtId="0" fontId="22" fillId="16" borderId="189" xfId="0" applyFont="1" applyFill="1" applyBorder="1" applyAlignment="1" applyProtection="1">
      <alignment horizontal="center" vertical="center" wrapText="1"/>
    </xf>
    <xf numFmtId="0" fontId="22" fillId="16" borderId="124" xfId="0" applyFont="1" applyFill="1" applyBorder="1" applyAlignment="1" applyProtection="1">
      <alignment horizontal="center" vertical="center" wrapText="1"/>
    </xf>
    <xf numFmtId="0" fontId="22" fillId="16" borderId="12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3" borderId="113" xfId="0" applyFont="1" applyFill="1" applyBorder="1" applyAlignment="1" applyProtection="1">
      <alignment horizontal="left" vertical="center" wrapText="1"/>
    </xf>
    <xf numFmtId="0" fontId="23" fillId="43" borderId="176" xfId="0" applyFont="1" applyFill="1" applyBorder="1" applyAlignment="1" applyProtection="1">
      <alignment horizontal="left" vertical="center" wrapText="1"/>
    </xf>
    <xf numFmtId="0" fontId="23" fillId="0" borderId="210" xfId="0" applyFont="1" applyFill="1" applyBorder="1" applyAlignment="1" applyProtection="1">
      <alignment horizontal="left" vertical="center" wrapText="1"/>
    </xf>
    <xf numFmtId="0" fontId="23" fillId="0" borderId="113" xfId="0" applyFont="1" applyFill="1" applyBorder="1" applyAlignment="1" applyProtection="1">
      <alignment horizontal="left" vertical="center" wrapText="1"/>
    </xf>
    <xf numFmtId="0" fontId="23" fillId="0" borderId="200" xfId="0" applyFont="1" applyFill="1" applyBorder="1" applyAlignment="1" applyProtection="1">
      <alignment horizontal="left" vertical="center" wrapText="1"/>
    </xf>
    <xf numFmtId="0" fontId="23" fillId="16" borderId="137" xfId="0" applyFont="1" applyFill="1" applyBorder="1" applyAlignment="1" applyProtection="1">
      <alignment horizontal="center" vertical="center"/>
    </xf>
    <xf numFmtId="0" fontId="23" fillId="16" borderId="135" xfId="0" applyFont="1" applyFill="1" applyBorder="1" applyAlignment="1" applyProtection="1">
      <alignment horizontal="center" vertical="center"/>
    </xf>
    <xf numFmtId="0" fontId="23" fillId="16" borderId="241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7" fontId="23" fillId="17" borderId="86" xfId="0" applyNumberFormat="1" applyFont="1" applyFill="1" applyBorder="1" applyAlignment="1" applyProtection="1">
      <alignment horizontal="center" vertical="center" wrapText="1"/>
    </xf>
    <xf numFmtId="167" fontId="23" fillId="17" borderId="88" xfId="0" applyNumberFormat="1" applyFont="1" applyFill="1" applyBorder="1" applyAlignment="1" applyProtection="1">
      <alignment horizontal="center" vertical="center" wrapText="1"/>
    </xf>
    <xf numFmtId="167" fontId="23" fillId="17" borderId="240" xfId="0" applyNumberFormat="1" applyFont="1" applyFill="1" applyBorder="1" applyAlignment="1" applyProtection="1">
      <alignment horizontal="center" vertical="center" wrapText="1"/>
    </xf>
    <xf numFmtId="167" fontId="24" fillId="33" borderId="30" xfId="0" applyNumberFormat="1" applyFont="1" applyFill="1" applyBorder="1" applyAlignment="1" applyProtection="1">
      <alignment horizontal="center" vertical="center" wrapText="1"/>
    </xf>
    <xf numFmtId="167" fontId="24" fillId="33" borderId="22" xfId="0" applyNumberFormat="1" applyFont="1" applyFill="1" applyBorder="1" applyAlignment="1" applyProtection="1">
      <alignment horizontal="center" vertical="center" wrapText="1"/>
    </xf>
    <xf numFmtId="167" fontId="24" fillId="33" borderId="158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1" xfId="0" applyFont="1" applyFill="1" applyBorder="1" applyAlignment="1" applyProtection="1">
      <alignment horizontal="center" vertical="center" wrapText="1"/>
    </xf>
    <xf numFmtId="0" fontId="13" fillId="15" borderId="73" xfId="0" applyFont="1" applyFill="1" applyBorder="1" applyAlignment="1" applyProtection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35" xfId="0" applyFont="1" applyFill="1" applyBorder="1" applyAlignment="1" applyProtection="1">
      <alignment horizontal="center" vertical="center" wrapText="1"/>
    </xf>
    <xf numFmtId="0" fontId="23" fillId="43" borderId="210" xfId="0" applyFont="1" applyFill="1" applyBorder="1" applyAlignment="1" applyProtection="1">
      <alignment horizontal="center" vertical="center" wrapText="1"/>
    </xf>
    <xf numFmtId="0" fontId="23" fillId="43" borderId="113" xfId="0" applyFont="1" applyFill="1" applyBorder="1" applyAlignment="1" applyProtection="1">
      <alignment horizontal="center" vertical="center" wrapText="1"/>
    </xf>
    <xf numFmtId="0" fontId="23" fillId="43" borderId="200" xfId="0" applyFont="1" applyFill="1" applyBorder="1" applyAlignment="1" applyProtection="1">
      <alignment horizontal="center" vertical="center" wrapText="1"/>
    </xf>
    <xf numFmtId="176" fontId="23" fillId="57" borderId="209" xfId="0" applyNumberFormat="1" applyFont="1" applyFill="1" applyBorder="1" applyAlignment="1" applyProtection="1">
      <alignment horizontal="right" vertical="center"/>
    </xf>
    <xf numFmtId="176" fontId="23" fillId="57" borderId="109" xfId="0" applyNumberFormat="1" applyFont="1" applyFill="1" applyBorder="1" applyAlignment="1" applyProtection="1">
      <alignment horizontal="right" vertical="center"/>
    </xf>
    <xf numFmtId="176" fontId="23" fillId="57" borderId="45" xfId="0" applyNumberFormat="1" applyFont="1" applyFill="1" applyBorder="1" applyAlignment="1" applyProtection="1">
      <alignment horizontal="right" vertical="center"/>
    </xf>
    <xf numFmtId="176" fontId="23" fillId="29" borderId="174" xfId="0" applyNumberFormat="1" applyFont="1" applyFill="1" applyBorder="1" applyAlignment="1" applyProtection="1">
      <alignment horizontal="right" vertical="center"/>
    </xf>
    <xf numFmtId="176" fontId="23" fillId="29" borderId="109" xfId="0" applyNumberFormat="1" applyFont="1" applyFill="1" applyBorder="1" applyAlignment="1" applyProtection="1">
      <alignment horizontal="right" vertical="center"/>
    </xf>
    <xf numFmtId="176" fontId="23" fillId="29" borderId="45" xfId="0" applyNumberFormat="1" applyFont="1" applyFill="1" applyBorder="1" applyAlignment="1" applyProtection="1">
      <alignment horizontal="right" vertical="center"/>
    </xf>
    <xf numFmtId="0" fontId="13" fillId="27" borderId="209" xfId="0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 applyProtection="1">
      <alignment horizontal="center" vertical="center" wrapText="1"/>
    </xf>
    <xf numFmtId="0" fontId="13" fillId="27" borderId="115" xfId="0" applyFont="1" applyFill="1" applyBorder="1" applyAlignment="1" applyProtection="1">
      <alignment horizontal="center" vertical="center" wrapText="1"/>
    </xf>
    <xf numFmtId="0" fontId="13" fillId="27" borderId="68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12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10" xfId="0" applyFont="1" applyFill="1" applyBorder="1" applyAlignment="1" applyProtection="1">
      <alignment horizontal="center" vertical="center" wrapText="1"/>
    </xf>
    <xf numFmtId="0" fontId="23" fillId="11" borderId="113" xfId="0" applyFont="1" applyFill="1" applyBorder="1" applyAlignment="1" applyProtection="1">
      <alignment horizontal="center" vertical="center" wrapText="1"/>
    </xf>
    <xf numFmtId="176" fontId="23" fillId="29" borderId="115" xfId="0" applyNumberFormat="1" applyFont="1" applyFill="1" applyBorder="1" applyAlignment="1" applyProtection="1">
      <alignment horizontal="right" vertical="center"/>
    </xf>
    <xf numFmtId="176" fontId="23" fillId="29" borderId="68" xfId="0" applyNumberFormat="1" applyFont="1" applyFill="1" applyBorder="1" applyAlignment="1" applyProtection="1">
      <alignment horizontal="right" vertical="center"/>
    </xf>
    <xf numFmtId="0" fontId="13" fillId="16" borderId="208" xfId="0" applyFont="1" applyFill="1" applyBorder="1" applyAlignment="1" applyProtection="1">
      <alignment horizontal="center" vertical="center" wrapText="1"/>
    </xf>
    <xf numFmtId="0" fontId="13" fillId="16" borderId="195" xfId="0" applyFont="1" applyFill="1" applyBorder="1" applyAlignment="1" applyProtection="1">
      <alignment horizontal="center" vertical="center" wrapText="1"/>
    </xf>
    <xf numFmtId="0" fontId="13" fillId="16" borderId="113" xfId="0" applyFont="1" applyFill="1" applyBorder="1" applyAlignment="1" applyProtection="1">
      <alignment horizontal="center" vertical="center" wrapText="1"/>
    </xf>
    <xf numFmtId="0" fontId="13" fillId="16" borderId="216" xfId="0" applyFont="1" applyFill="1" applyBorder="1" applyAlignment="1" applyProtection="1">
      <alignment horizontal="center" vertical="center"/>
    </xf>
    <xf numFmtId="0" fontId="13" fillId="16" borderId="173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 wrapText="1"/>
    </xf>
    <xf numFmtId="0" fontId="22" fillId="0" borderId="184" xfId="0" applyFont="1" applyFill="1" applyBorder="1" applyAlignment="1" applyProtection="1">
      <alignment horizontal="center" vertical="center" wrapText="1"/>
    </xf>
    <xf numFmtId="0" fontId="22" fillId="0" borderId="185" xfId="0" applyFont="1" applyFill="1" applyBorder="1" applyAlignment="1" applyProtection="1">
      <alignment horizontal="center" vertical="center" wrapText="1"/>
    </xf>
    <xf numFmtId="0" fontId="22" fillId="0" borderId="186" xfId="0" applyFont="1" applyFill="1" applyBorder="1" applyAlignment="1" applyProtection="1">
      <alignment horizontal="center" vertical="center" wrapText="1"/>
    </xf>
    <xf numFmtId="0" fontId="13" fillId="16" borderId="94" xfId="0" applyFont="1" applyFill="1" applyBorder="1" applyAlignment="1" applyProtection="1">
      <alignment horizontal="center" vertical="center" wrapText="1"/>
    </xf>
    <xf numFmtId="0" fontId="13" fillId="16" borderId="95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35" xfId="0" applyFont="1" applyFill="1" applyBorder="1" applyAlignment="1" applyProtection="1">
      <alignment horizontal="center" vertical="center"/>
    </xf>
    <xf numFmtId="0" fontId="13" fillId="16" borderId="93" xfId="0" applyFont="1" applyFill="1" applyBorder="1" applyAlignment="1" applyProtection="1">
      <alignment horizontal="center" vertical="center"/>
    </xf>
    <xf numFmtId="0" fontId="23" fillId="15" borderId="86" xfId="0" applyFont="1" applyFill="1" applyBorder="1" applyAlignment="1" applyProtection="1">
      <alignment horizontal="center" vertical="center" wrapText="1"/>
    </xf>
    <xf numFmtId="0" fontId="23" fillId="15" borderId="178" xfId="0" applyFont="1" applyFill="1" applyBorder="1" applyAlignment="1" applyProtection="1">
      <alignment horizontal="center" vertical="center" wrapText="1"/>
    </xf>
    <xf numFmtId="0" fontId="23" fillId="15" borderId="90" xfId="0" applyFont="1" applyFill="1" applyBorder="1" applyAlignment="1" applyProtection="1">
      <alignment horizontal="center" vertical="center" wrapText="1"/>
    </xf>
    <xf numFmtId="0" fontId="23" fillId="15" borderId="187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89" xfId="0" applyFont="1" applyFill="1" applyBorder="1" applyAlignment="1" applyProtection="1">
      <alignment horizontal="center" vertical="center"/>
    </xf>
    <xf numFmtId="167" fontId="24" fillId="33" borderId="91" xfId="0" applyNumberFormat="1" applyFont="1" applyFill="1" applyBorder="1" applyAlignment="1" applyProtection="1">
      <alignment horizontal="center" vertical="center" wrapText="1"/>
    </xf>
    <xf numFmtId="167" fontId="13" fillId="17" borderId="92" xfId="0" applyNumberFormat="1" applyFont="1" applyFill="1" applyBorder="1" applyAlignment="1" applyProtection="1">
      <alignment horizontal="center" vertical="center" wrapText="1"/>
    </xf>
    <xf numFmtId="167" fontId="13" fillId="17" borderId="88" xfId="0" applyNumberFormat="1" applyFont="1" applyFill="1" applyBorder="1" applyAlignment="1" applyProtection="1">
      <alignment horizontal="center" vertical="center" wrapText="1"/>
    </xf>
    <xf numFmtId="167" fontId="13" fillId="17" borderId="87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60">
    <cellStyle name="Accent" xfId="1" xr:uid="{00000000-0005-0000-0000-000000000000}"/>
    <cellStyle name="Accent 1" xfId="2" xr:uid="{00000000-0005-0000-0000-000001000000}"/>
    <cellStyle name="Accent 1 1" xfId="37" xr:uid="{00000000-0005-0000-0000-000002000000}"/>
    <cellStyle name="Accent 2" xfId="3" xr:uid="{00000000-0005-0000-0000-000003000000}"/>
    <cellStyle name="Accent 2 1" xfId="38" xr:uid="{00000000-0005-0000-0000-000004000000}"/>
    <cellStyle name="Accent 3" xfId="4" xr:uid="{00000000-0005-0000-0000-000005000000}"/>
    <cellStyle name="Accent 3 1" xfId="39" xr:uid="{00000000-0005-0000-0000-000006000000}"/>
    <cellStyle name="Accent 4" xfId="40" xr:uid="{00000000-0005-0000-0000-000007000000}"/>
    <cellStyle name="Bad" xfId="5" xr:uid="{00000000-0005-0000-0000-000008000000}"/>
    <cellStyle name="Bad 1" xfId="41" xr:uid="{00000000-0005-0000-0000-000009000000}"/>
    <cellStyle name="Error" xfId="6" xr:uid="{00000000-0005-0000-0000-00000A000000}"/>
    <cellStyle name="Error 1" xfId="42" xr:uid="{00000000-0005-0000-0000-00000B000000}"/>
    <cellStyle name="Euro" xfId="21" xr:uid="{00000000-0005-0000-0000-00000C000000}"/>
    <cellStyle name="Euro 2" xfId="22" xr:uid="{00000000-0005-0000-0000-00000D000000}"/>
    <cellStyle name="Euro 2 2" xfId="44" xr:uid="{00000000-0005-0000-0000-00000E000000}"/>
    <cellStyle name="Euro 3" xfId="23" xr:uid="{00000000-0005-0000-0000-00000F000000}"/>
    <cellStyle name="Euro 3 2" xfId="45" xr:uid="{00000000-0005-0000-0000-000010000000}"/>
    <cellStyle name="Euro 4" xfId="43" xr:uid="{00000000-0005-0000-0000-000011000000}"/>
    <cellStyle name="Footnote" xfId="7" xr:uid="{00000000-0005-0000-0000-000012000000}"/>
    <cellStyle name="Footnote 1" xfId="46" xr:uid="{00000000-0005-0000-0000-000013000000}"/>
    <cellStyle name="Good" xfId="8" xr:uid="{00000000-0005-0000-0000-000014000000}"/>
    <cellStyle name="Good 1" xfId="47" xr:uid="{00000000-0005-0000-0000-000015000000}"/>
    <cellStyle name="Heading" xfId="9" xr:uid="{00000000-0005-0000-0000-000016000000}"/>
    <cellStyle name="Heading 1" xfId="10" xr:uid="{00000000-0005-0000-0000-000017000000}"/>
    <cellStyle name="Heading 1 1" xfId="48" xr:uid="{00000000-0005-0000-0000-000018000000}"/>
    <cellStyle name="Heading 2" xfId="11" xr:uid="{00000000-0005-0000-0000-000019000000}"/>
    <cellStyle name="Heading 2 1" xfId="49" xr:uid="{00000000-0005-0000-0000-00001A000000}"/>
    <cellStyle name="Heading 3" xfId="50" xr:uid="{00000000-0005-0000-0000-00001B000000}"/>
    <cellStyle name="Hipervínculo" xfId="20" builtinId="8"/>
    <cellStyle name="Hipervínculo 2" xfId="51" xr:uid="{00000000-0005-0000-0000-00001D000000}"/>
    <cellStyle name="Millares" xfId="12" builtinId="3"/>
    <cellStyle name="Millares 2" xfId="24" xr:uid="{00000000-0005-0000-0000-00001F000000}"/>
    <cellStyle name="Millares 3" xfId="59" xr:uid="{00000000-0005-0000-0000-000020000000}"/>
    <cellStyle name="Moneda" xfId="13" builtinId="4"/>
    <cellStyle name="Moneda [0]" xfId="31" builtinId="7"/>
    <cellStyle name="Moneda 2" xfId="26" xr:uid="{00000000-0005-0000-0000-000023000000}"/>
    <cellStyle name="Moneda 2 2" xfId="52" xr:uid="{00000000-0005-0000-0000-000024000000}"/>
    <cellStyle name="Moneda 3" xfId="25" xr:uid="{00000000-0005-0000-0000-000025000000}"/>
    <cellStyle name="Neutral" xfId="14" builtinId="28" customBuiltin="1"/>
    <cellStyle name="Normal" xfId="0" builtinId="0"/>
    <cellStyle name="Normal 2" xfId="27" xr:uid="{00000000-0005-0000-0000-000028000000}"/>
    <cellStyle name="Normal 3" xfId="28" xr:uid="{00000000-0005-0000-0000-000029000000}"/>
    <cellStyle name="Normal 4" xfId="29" xr:uid="{00000000-0005-0000-0000-00002A000000}"/>
    <cellStyle name="Normal 5" xfId="58" xr:uid="{00000000-0005-0000-0000-00002B000000}"/>
    <cellStyle name="Note" xfId="15" xr:uid="{00000000-0005-0000-0000-00002C000000}"/>
    <cellStyle name="Note 1" xfId="53" xr:uid="{00000000-0005-0000-0000-00002D000000}"/>
    <cellStyle name="Note 2" xfId="33" xr:uid="{00000000-0005-0000-0000-00002E000000}"/>
    <cellStyle name="Note 3" xfId="34" xr:uid="{00000000-0005-0000-0000-00002F000000}"/>
    <cellStyle name="Note 4" xfId="32" xr:uid="{00000000-0005-0000-0000-000030000000}"/>
    <cellStyle name="Note 5" xfId="36" xr:uid="{00000000-0005-0000-0000-000031000000}"/>
    <cellStyle name="Note 6" xfId="35" xr:uid="{00000000-0005-0000-0000-000032000000}"/>
    <cellStyle name="Porcentaje" xfId="16" builtinId="5"/>
    <cellStyle name="Porcentaje 2" xfId="30" xr:uid="{00000000-0005-0000-0000-000033000000}"/>
    <cellStyle name="Porcentaje 2 2" xfId="54" xr:uid="{00000000-0005-0000-0000-000034000000}"/>
    <cellStyle name="Status" xfId="17" xr:uid="{00000000-0005-0000-0000-000036000000}"/>
    <cellStyle name="Status 1" xfId="55" xr:uid="{00000000-0005-0000-0000-000037000000}"/>
    <cellStyle name="Text" xfId="18" xr:uid="{00000000-0005-0000-0000-000038000000}"/>
    <cellStyle name="Text 1" xfId="56" xr:uid="{00000000-0005-0000-0000-000039000000}"/>
    <cellStyle name="Warning" xfId="19" xr:uid="{00000000-0005-0000-0000-00003A000000}"/>
    <cellStyle name="Warning 1" xfId="57" xr:uid="{00000000-0005-0000-0000-00003B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CC"/>
      <color rgb="FFCCFFCC"/>
      <color rgb="FFFF9933"/>
      <color rgb="FFFF0909"/>
      <color rgb="FF000099"/>
      <color rgb="FF69D8FF"/>
      <color rgb="FFFFFF66"/>
      <color rgb="FF00A24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21165</xdr:colOff>
      <xdr:row>7</xdr:row>
      <xdr:rowOff>0</xdr:rowOff>
    </xdr:from>
    <xdr:to>
      <xdr:col>17</xdr:col>
      <xdr:colOff>261026</xdr:colOff>
      <xdr:row>57</xdr:row>
      <xdr:rowOff>7459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71CA4A2-D305-4AFB-986E-41D84D64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65" y="1111250"/>
          <a:ext cx="12431861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285750</xdr:colOff>
      <xdr:row>107</xdr:row>
      <xdr:rowOff>128103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8C6EF90-8BA0-4EAC-AAD8-7036710B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477750" cy="7906853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109</xdr:row>
      <xdr:rowOff>21167</xdr:rowOff>
    </xdr:from>
    <xdr:to>
      <xdr:col>17</xdr:col>
      <xdr:colOff>303912</xdr:colOff>
      <xdr:row>159</xdr:row>
      <xdr:rowOff>7459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16D7FA4-5BC3-44AF-93DA-013BAE9F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165" y="17324917"/>
          <a:ext cx="12474747" cy="7923792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160</xdr:row>
      <xdr:rowOff>0</xdr:rowOff>
    </xdr:from>
    <xdr:to>
      <xdr:col>9</xdr:col>
      <xdr:colOff>126998</xdr:colOff>
      <xdr:row>209</xdr:row>
      <xdr:rowOff>128103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CC3CAA5-C08B-495F-A684-FCC82EAD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165" y="25400000"/>
          <a:ext cx="620183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C1:J52"/>
  <sheetViews>
    <sheetView showGridLines="0" tabSelected="1" topLeftCell="A121" zoomScale="90" zoomScaleNormal="90" workbookViewId="0">
      <selection activeCell="R169" sqref="R169"/>
    </sheetView>
  </sheetViews>
  <sheetFormatPr baseColWidth="10" defaultColWidth="11.42578125" defaultRowHeight="12.75" x14ac:dyDescent="0.2"/>
  <cols>
    <col min="1" max="16384" width="11.42578125" style="61"/>
  </cols>
  <sheetData>
    <row r="1" spans="3:10" x14ac:dyDescent="0.2">
      <c r="J1" s="60"/>
    </row>
    <row r="2" spans="3:10" x14ac:dyDescent="0.2">
      <c r="J2" s="60" t="s">
        <v>83</v>
      </c>
    </row>
    <row r="3" spans="3:10" x14ac:dyDescent="0.2">
      <c r="J3" s="60"/>
    </row>
    <row r="5" spans="3:10" x14ac:dyDescent="0.2">
      <c r="C5" s="62"/>
      <c r="D5" s="62"/>
      <c r="E5" s="62"/>
      <c r="F5" s="62"/>
      <c r="G5" s="62"/>
      <c r="H5" s="62"/>
      <c r="I5" s="62"/>
      <c r="J5" s="62"/>
    </row>
    <row r="6" spans="3:10" x14ac:dyDescent="0.2">
      <c r="C6" s="62"/>
      <c r="D6" s="62"/>
      <c r="E6" s="62"/>
      <c r="F6" s="62"/>
      <c r="G6" s="62"/>
      <c r="H6" s="62"/>
      <c r="I6" s="62"/>
      <c r="J6" s="62"/>
    </row>
    <row r="7" spans="3:10" x14ac:dyDescent="0.2">
      <c r="C7" s="62"/>
      <c r="D7" s="62"/>
      <c r="E7" s="62"/>
      <c r="F7" s="62"/>
      <c r="G7" s="62"/>
      <c r="H7" s="62"/>
      <c r="I7" s="62"/>
      <c r="J7" s="62"/>
    </row>
    <row r="8" spans="3:10" x14ac:dyDescent="0.2">
      <c r="C8" s="62"/>
      <c r="D8" s="62"/>
      <c r="E8" s="62"/>
      <c r="F8" s="62"/>
      <c r="G8" s="62"/>
      <c r="H8" s="62"/>
      <c r="I8" s="62"/>
      <c r="J8" s="62"/>
    </row>
    <row r="9" spans="3:10" x14ac:dyDescent="0.2">
      <c r="C9" s="62"/>
      <c r="D9" s="62"/>
      <c r="E9" s="62"/>
      <c r="F9" s="62"/>
      <c r="G9" s="62"/>
      <c r="H9" s="62"/>
      <c r="I9" s="62"/>
      <c r="J9" s="62"/>
    </row>
    <row r="10" spans="3:10" x14ac:dyDescent="0.2">
      <c r="C10" s="62"/>
      <c r="D10" s="62"/>
      <c r="E10" s="62"/>
      <c r="F10" s="62"/>
      <c r="G10" s="62"/>
      <c r="H10" s="62"/>
      <c r="I10" s="62"/>
      <c r="J10" s="62"/>
    </row>
    <row r="11" spans="3:10" x14ac:dyDescent="0.2">
      <c r="C11" s="62"/>
      <c r="D11" s="62"/>
      <c r="E11" s="62"/>
      <c r="F11" s="62"/>
      <c r="G11" s="62"/>
      <c r="H11" s="62"/>
      <c r="I11" s="62"/>
      <c r="J11" s="62"/>
    </row>
    <row r="12" spans="3:10" x14ac:dyDescent="0.2">
      <c r="C12" s="62"/>
      <c r="D12" s="62"/>
      <c r="E12" s="62"/>
      <c r="F12" s="62"/>
      <c r="G12" s="62"/>
      <c r="H12" s="62"/>
      <c r="I12" s="62"/>
      <c r="J12" s="62"/>
    </row>
    <row r="13" spans="3:10" x14ac:dyDescent="0.2">
      <c r="C13" s="62"/>
      <c r="D13" s="62"/>
      <c r="E13" s="62"/>
      <c r="F13" s="62"/>
      <c r="G13" s="62"/>
      <c r="H13" s="62"/>
      <c r="I13" s="62"/>
      <c r="J13" s="62"/>
    </row>
    <row r="14" spans="3:10" x14ac:dyDescent="0.2">
      <c r="C14" s="62"/>
      <c r="D14" s="62"/>
      <c r="E14" s="62"/>
      <c r="F14" s="62"/>
      <c r="G14" s="62"/>
      <c r="H14" s="62"/>
      <c r="I14" s="62"/>
      <c r="J14" s="62"/>
    </row>
    <row r="15" spans="3:10" x14ac:dyDescent="0.2">
      <c r="C15" s="62"/>
      <c r="D15" s="62"/>
      <c r="E15" s="62"/>
      <c r="F15" s="62"/>
      <c r="G15" s="62"/>
      <c r="H15" s="62"/>
      <c r="I15" s="62"/>
      <c r="J15" s="62"/>
    </row>
    <row r="16" spans="3:10" x14ac:dyDescent="0.2">
      <c r="C16" s="62"/>
      <c r="D16" s="62"/>
      <c r="E16" s="62"/>
      <c r="F16" s="62"/>
      <c r="G16" s="62"/>
      <c r="H16" s="62"/>
      <c r="I16" s="62"/>
      <c r="J16" s="62"/>
    </row>
    <row r="17" spans="3:10" x14ac:dyDescent="0.2">
      <c r="C17" s="62"/>
      <c r="D17" s="62"/>
      <c r="E17" s="62"/>
      <c r="F17" s="62"/>
      <c r="G17" s="62"/>
      <c r="H17" s="62"/>
      <c r="I17" s="62"/>
      <c r="J17" s="62"/>
    </row>
    <row r="18" spans="3:10" x14ac:dyDescent="0.2">
      <c r="C18" s="62"/>
      <c r="D18" s="62"/>
      <c r="E18" s="62"/>
      <c r="F18" s="62"/>
      <c r="G18" s="62"/>
      <c r="H18" s="62"/>
      <c r="I18" s="62"/>
      <c r="J18" s="62"/>
    </row>
    <row r="19" spans="3:10" x14ac:dyDescent="0.2">
      <c r="C19" s="62"/>
      <c r="D19" s="62"/>
      <c r="E19" s="62"/>
      <c r="F19" s="62"/>
      <c r="G19" s="62"/>
      <c r="H19" s="62"/>
      <c r="I19" s="62"/>
      <c r="J19" s="62"/>
    </row>
    <row r="20" spans="3:10" x14ac:dyDescent="0.2">
      <c r="C20" s="62"/>
      <c r="D20" s="62"/>
      <c r="E20" s="62"/>
      <c r="F20" s="62"/>
      <c r="G20" s="62"/>
      <c r="H20" s="62"/>
      <c r="I20" s="62"/>
      <c r="J20" s="62"/>
    </row>
    <row r="21" spans="3:10" x14ac:dyDescent="0.2">
      <c r="C21" s="62"/>
      <c r="D21" s="62"/>
      <c r="E21" s="62"/>
      <c r="F21" s="62"/>
      <c r="G21" s="62"/>
      <c r="H21" s="62"/>
      <c r="I21" s="62"/>
      <c r="J21" s="62"/>
    </row>
    <row r="22" spans="3:10" x14ac:dyDescent="0.2">
      <c r="C22" s="62"/>
      <c r="D22" s="62"/>
      <c r="E22" s="62"/>
      <c r="F22" s="62"/>
      <c r="G22" s="62"/>
      <c r="H22" s="62"/>
      <c r="I22" s="62"/>
      <c r="J22" s="62"/>
    </row>
    <row r="23" spans="3:10" x14ac:dyDescent="0.2">
      <c r="C23" s="62"/>
      <c r="D23" s="62"/>
      <c r="E23" s="62"/>
      <c r="F23" s="62"/>
      <c r="G23" s="62"/>
      <c r="H23" s="62"/>
      <c r="I23" s="62"/>
      <c r="J23" s="62"/>
    </row>
    <row r="24" spans="3:10" x14ac:dyDescent="0.2">
      <c r="C24" s="62"/>
      <c r="D24" s="62"/>
      <c r="E24" s="62"/>
      <c r="F24" s="62"/>
      <c r="G24" s="62"/>
      <c r="H24" s="62"/>
      <c r="I24" s="62"/>
      <c r="J24" s="62"/>
    </row>
    <row r="25" spans="3:10" x14ac:dyDescent="0.2">
      <c r="C25" s="62"/>
      <c r="D25" s="62"/>
      <c r="E25" s="62"/>
      <c r="F25" s="62"/>
      <c r="G25" s="62"/>
      <c r="H25" s="62"/>
      <c r="I25" s="62"/>
      <c r="J25" s="62"/>
    </row>
    <row r="26" spans="3:10" x14ac:dyDescent="0.2">
      <c r="C26" s="62"/>
      <c r="D26" s="62"/>
      <c r="E26" s="62"/>
      <c r="F26" s="62"/>
      <c r="G26" s="62"/>
      <c r="H26" s="62"/>
      <c r="I26" s="62"/>
      <c r="J26" s="62"/>
    </row>
    <row r="27" spans="3:10" x14ac:dyDescent="0.2">
      <c r="C27" s="62"/>
      <c r="D27" s="62"/>
      <c r="E27" s="62"/>
      <c r="F27" s="62"/>
      <c r="G27" s="62"/>
      <c r="H27" s="62"/>
      <c r="I27" s="62"/>
      <c r="J27" s="62"/>
    </row>
    <row r="28" spans="3:10" x14ac:dyDescent="0.2">
      <c r="C28" s="62"/>
      <c r="D28" s="62"/>
      <c r="E28" s="62"/>
      <c r="F28" s="62"/>
      <c r="G28" s="62"/>
      <c r="H28" s="62"/>
      <c r="I28" s="62"/>
      <c r="J28" s="62"/>
    </row>
    <row r="29" spans="3:10" x14ac:dyDescent="0.2">
      <c r="C29" s="62"/>
      <c r="D29" s="62"/>
      <c r="E29" s="62"/>
      <c r="F29" s="62"/>
      <c r="G29" s="62"/>
      <c r="H29" s="62"/>
      <c r="I29" s="62"/>
      <c r="J29" s="62"/>
    </row>
    <row r="30" spans="3:10" x14ac:dyDescent="0.2">
      <c r="C30" s="62"/>
      <c r="D30" s="62"/>
      <c r="E30" s="62"/>
      <c r="F30" s="62"/>
      <c r="G30" s="62"/>
      <c r="H30" s="62"/>
      <c r="I30" s="62"/>
      <c r="J30" s="62"/>
    </row>
    <row r="31" spans="3:10" x14ac:dyDescent="0.2">
      <c r="C31" s="62"/>
      <c r="D31" s="62"/>
      <c r="E31" s="62"/>
      <c r="F31" s="62"/>
      <c r="G31" s="62"/>
      <c r="H31" s="62"/>
      <c r="I31" s="62"/>
      <c r="J31" s="62"/>
    </row>
    <row r="32" spans="3:10" x14ac:dyDescent="0.2">
      <c r="C32" s="62"/>
      <c r="D32" s="62"/>
      <c r="E32" s="62"/>
      <c r="F32" s="62"/>
      <c r="G32" s="62"/>
      <c r="H32" s="62"/>
      <c r="I32" s="62"/>
      <c r="J32" s="62"/>
    </row>
    <row r="33" spans="3:10" x14ac:dyDescent="0.2">
      <c r="C33" s="62"/>
      <c r="D33" s="62"/>
      <c r="E33" s="62"/>
      <c r="F33" s="62"/>
      <c r="G33" s="62"/>
      <c r="H33" s="62"/>
      <c r="I33" s="62"/>
      <c r="J33" s="62"/>
    </row>
    <row r="34" spans="3:10" x14ac:dyDescent="0.2">
      <c r="C34" s="62"/>
      <c r="D34" s="62"/>
      <c r="E34" s="62"/>
      <c r="F34" s="62"/>
      <c r="G34" s="62"/>
      <c r="H34" s="62"/>
      <c r="I34" s="62"/>
      <c r="J34" s="62"/>
    </row>
    <row r="35" spans="3:10" x14ac:dyDescent="0.2">
      <c r="C35" s="62"/>
      <c r="D35" s="62"/>
      <c r="E35" s="62"/>
      <c r="F35" s="62"/>
      <c r="G35" s="62"/>
      <c r="H35" s="62"/>
      <c r="I35" s="62"/>
      <c r="J35" s="62"/>
    </row>
    <row r="36" spans="3:10" x14ac:dyDescent="0.2">
      <c r="C36" s="62"/>
      <c r="D36" s="62"/>
      <c r="E36" s="62"/>
      <c r="F36" s="62"/>
      <c r="G36" s="62"/>
      <c r="H36" s="62"/>
      <c r="I36" s="62"/>
      <c r="J36" s="62"/>
    </row>
    <row r="37" spans="3:10" x14ac:dyDescent="0.2">
      <c r="C37" s="62"/>
      <c r="D37" s="62"/>
      <c r="E37" s="62"/>
      <c r="F37" s="62"/>
      <c r="G37" s="62"/>
      <c r="H37" s="62"/>
      <c r="I37" s="62"/>
      <c r="J37" s="62"/>
    </row>
    <row r="38" spans="3:10" x14ac:dyDescent="0.2">
      <c r="C38" s="62"/>
      <c r="D38" s="62"/>
      <c r="E38" s="62"/>
      <c r="F38" s="62"/>
      <c r="G38" s="62"/>
      <c r="H38" s="62"/>
      <c r="I38" s="62"/>
      <c r="J38" s="62"/>
    </row>
    <row r="39" spans="3:10" x14ac:dyDescent="0.2">
      <c r="C39" s="62"/>
      <c r="D39" s="62"/>
      <c r="E39" s="62"/>
      <c r="F39" s="62"/>
      <c r="G39" s="62"/>
      <c r="H39" s="62"/>
      <c r="I39" s="62"/>
      <c r="J39" s="62"/>
    </row>
    <row r="40" spans="3:10" x14ac:dyDescent="0.2">
      <c r="C40" s="62"/>
      <c r="D40" s="62"/>
      <c r="E40" s="62"/>
      <c r="F40" s="62"/>
      <c r="G40" s="62"/>
      <c r="H40" s="62"/>
      <c r="I40" s="62"/>
      <c r="J40" s="62"/>
    </row>
    <row r="41" spans="3:10" x14ac:dyDescent="0.2">
      <c r="C41" s="62"/>
      <c r="D41" s="62"/>
      <c r="E41" s="62"/>
      <c r="F41" s="62"/>
      <c r="G41" s="62"/>
      <c r="H41" s="62"/>
      <c r="I41" s="62"/>
      <c r="J41" s="62"/>
    </row>
    <row r="42" spans="3:10" x14ac:dyDescent="0.2">
      <c r="C42" s="62"/>
      <c r="D42" s="62"/>
      <c r="E42" s="62"/>
      <c r="F42" s="62"/>
      <c r="G42" s="62"/>
      <c r="H42" s="62"/>
      <c r="I42" s="62"/>
      <c r="J42" s="62"/>
    </row>
    <row r="43" spans="3:10" x14ac:dyDescent="0.2">
      <c r="C43" s="62"/>
      <c r="D43" s="62"/>
      <c r="E43" s="62"/>
      <c r="F43" s="62"/>
      <c r="G43" s="62"/>
      <c r="H43" s="62"/>
      <c r="I43" s="62"/>
      <c r="J43" s="62"/>
    </row>
    <row r="44" spans="3:10" x14ac:dyDescent="0.2">
      <c r="C44" s="62"/>
      <c r="D44" s="62"/>
      <c r="E44" s="62"/>
      <c r="F44" s="62"/>
      <c r="G44" s="62"/>
      <c r="H44" s="62"/>
      <c r="I44" s="62"/>
      <c r="J44" s="62"/>
    </row>
    <row r="45" spans="3:10" x14ac:dyDescent="0.2">
      <c r="C45" s="62"/>
      <c r="D45" s="62"/>
      <c r="E45" s="62"/>
      <c r="F45" s="62"/>
      <c r="G45" s="62"/>
      <c r="H45" s="62"/>
      <c r="I45" s="62"/>
      <c r="J45" s="62"/>
    </row>
    <row r="46" spans="3:10" x14ac:dyDescent="0.2">
      <c r="C46" s="62"/>
      <c r="D46" s="62"/>
      <c r="E46" s="62"/>
      <c r="F46" s="62"/>
      <c r="G46" s="62"/>
      <c r="H46" s="62"/>
      <c r="I46" s="62"/>
      <c r="J46" s="62"/>
    </row>
    <row r="47" spans="3:10" x14ac:dyDescent="0.2">
      <c r="C47" s="62"/>
      <c r="D47" s="62"/>
      <c r="E47" s="62"/>
      <c r="F47" s="62"/>
      <c r="G47" s="62"/>
      <c r="H47" s="62"/>
      <c r="I47" s="62"/>
      <c r="J47" s="62"/>
    </row>
    <row r="48" spans="3:10" x14ac:dyDescent="0.2">
      <c r="C48" s="62"/>
      <c r="D48" s="62"/>
      <c r="E48" s="62"/>
      <c r="F48" s="62"/>
      <c r="G48" s="62"/>
      <c r="H48" s="62"/>
      <c r="I48" s="62"/>
      <c r="J48" s="62"/>
    </row>
    <row r="49" spans="3:10" x14ac:dyDescent="0.2">
      <c r="C49" s="62"/>
      <c r="D49" s="62"/>
      <c r="E49" s="62"/>
      <c r="F49" s="62"/>
      <c r="G49" s="62"/>
      <c r="H49" s="62"/>
      <c r="I49" s="62"/>
      <c r="J49" s="62"/>
    </row>
    <row r="50" spans="3:10" x14ac:dyDescent="0.2">
      <c r="C50" s="62"/>
      <c r="D50" s="62"/>
      <c r="E50" s="62"/>
      <c r="F50" s="62"/>
      <c r="G50" s="62"/>
      <c r="H50" s="62"/>
      <c r="I50" s="62"/>
      <c r="J50" s="62"/>
    </row>
    <row r="51" spans="3:10" x14ac:dyDescent="0.2">
      <c r="C51" s="62"/>
      <c r="D51" s="62"/>
      <c r="E51" s="62"/>
      <c r="F51" s="62"/>
      <c r="G51" s="62"/>
      <c r="H51" s="62"/>
      <c r="I51" s="62"/>
      <c r="J51" s="62"/>
    </row>
    <row r="52" spans="3:10" x14ac:dyDescent="0.2">
      <c r="C52" s="62"/>
      <c r="D52" s="62"/>
      <c r="E52" s="62"/>
      <c r="F52" s="62"/>
      <c r="G52" s="62"/>
      <c r="H52" s="62"/>
      <c r="I52" s="62"/>
      <c r="J52" s="62"/>
    </row>
  </sheetData>
  <sheetProtection algorithmName="SHA-512" hashValue="Br08IBLl3MqxGGiN6e/QEqb2FtTop8FaJCU5ml4FlV+mYonkFXd/Wfa7u8AHg8jtc/4/Xvzc7QDfYC38CXkNcA==" saltValue="GWiY7DCyqnZwcfdZpaDKw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topLeftCell="A16" zoomScale="80" zoomScaleNormal="80" workbookViewId="0">
      <selection activeCell="F62" sqref="F62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09" t="s">
        <v>164</v>
      </c>
      <c r="C5" s="709"/>
      <c r="D5" s="709"/>
      <c r="E5" s="709"/>
      <c r="F5" s="709"/>
    </row>
    <row r="7" spans="2:11" x14ac:dyDescent="0.2">
      <c r="C7" s="197" t="s">
        <v>149</v>
      </c>
      <c r="D7" s="197"/>
      <c r="E7" s="197"/>
      <c r="F7" s="197"/>
      <c r="G7" s="197"/>
      <c r="H7" s="197"/>
      <c r="I7" s="197"/>
      <c r="J7" s="197"/>
      <c r="K7" s="197"/>
    </row>
    <row r="9" spans="2:11" x14ac:dyDescent="0.2">
      <c r="C9" s="197" t="s">
        <v>150</v>
      </c>
      <c r="D9" s="197"/>
      <c r="E9" s="197"/>
      <c r="F9" s="197"/>
      <c r="G9" s="197"/>
      <c r="H9" s="197"/>
      <c r="I9" s="196"/>
      <c r="J9" s="196"/>
      <c r="K9" s="196"/>
    </row>
    <row r="11" spans="2:11" x14ac:dyDescent="0.2">
      <c r="B11" s="711" t="s">
        <v>165</v>
      </c>
      <c r="C11" s="711"/>
      <c r="D11" s="711"/>
      <c r="E11" s="711"/>
      <c r="F11" s="711"/>
    </row>
    <row r="13" spans="2:11" x14ac:dyDescent="0.2">
      <c r="C13" s="198" t="s">
        <v>151</v>
      </c>
      <c r="D13" s="198"/>
      <c r="E13" s="198"/>
      <c r="F13" s="198"/>
      <c r="G13" s="198"/>
      <c r="H13" s="198"/>
    </row>
    <row r="15" spans="2:11" x14ac:dyDescent="0.2">
      <c r="C15" s="198" t="s">
        <v>152</v>
      </c>
      <c r="D15" s="198"/>
      <c r="E15" s="198"/>
      <c r="F15" s="198"/>
      <c r="G15" s="198"/>
      <c r="H15" s="198"/>
      <c r="I15" s="196"/>
      <c r="J15" s="196"/>
      <c r="K15" s="196"/>
    </row>
    <row r="19" spans="2:16" x14ac:dyDescent="0.2">
      <c r="B19" s="711" t="s">
        <v>166</v>
      </c>
      <c r="C19" s="711"/>
      <c r="D19" s="711"/>
      <c r="E19" s="711"/>
      <c r="F19" s="711"/>
    </row>
    <row r="21" spans="2:16" x14ac:dyDescent="0.2">
      <c r="C21" s="198" t="s">
        <v>154</v>
      </c>
      <c r="D21" s="198"/>
      <c r="E21" s="198"/>
      <c r="F21" s="199"/>
      <c r="G21" s="199"/>
      <c r="H21" s="199"/>
    </row>
    <row r="22" spans="2:16" x14ac:dyDescent="0.2">
      <c r="C22" s="710"/>
      <c r="D22" s="710"/>
      <c r="E22" s="710"/>
      <c r="F22" s="710"/>
      <c r="G22" s="710"/>
      <c r="H22" s="710"/>
      <c r="I22" s="710"/>
      <c r="J22" s="710"/>
      <c r="K22" s="710"/>
    </row>
    <row r="24" spans="2:16" x14ac:dyDescent="0.2">
      <c r="B24" s="711" t="s">
        <v>167</v>
      </c>
      <c r="C24" s="711"/>
      <c r="D24" s="711"/>
      <c r="E24" s="711"/>
      <c r="F24" s="711"/>
    </row>
    <row r="26" spans="2:16" x14ac:dyDescent="0.2">
      <c r="C26" s="200" t="s">
        <v>155</v>
      </c>
      <c r="D26" s="200"/>
      <c r="E26" s="200"/>
      <c r="F26" s="200"/>
      <c r="G26" s="200"/>
      <c r="H26" s="200"/>
      <c r="I26" s="200"/>
      <c r="J26" s="200"/>
    </row>
    <row r="27" spans="2:16" ht="12.75" customHeight="1" x14ac:dyDescent="0.2">
      <c r="C27" s="712" t="s">
        <v>156</v>
      </c>
      <c r="D27" s="712"/>
      <c r="E27" s="712"/>
      <c r="F27" s="712"/>
      <c r="G27" s="712"/>
      <c r="H27" s="712"/>
      <c r="I27" s="712"/>
      <c r="J27" s="712"/>
      <c r="K27" s="712"/>
      <c r="L27" s="712"/>
      <c r="M27" s="712"/>
    </row>
    <row r="28" spans="2:16" ht="12.75" customHeight="1" x14ac:dyDescent="0.2">
      <c r="C28" s="712"/>
      <c r="D28" s="712"/>
      <c r="E28" s="712"/>
      <c r="F28" s="712"/>
      <c r="G28" s="712"/>
      <c r="H28" s="712"/>
      <c r="I28" s="712"/>
      <c r="J28" s="712"/>
      <c r="K28" s="712"/>
      <c r="L28" s="712"/>
      <c r="M28" s="712"/>
    </row>
    <row r="29" spans="2:16" ht="12.75" customHeight="1" x14ac:dyDescent="0.2">
      <c r="C29" s="200" t="s">
        <v>157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199"/>
    </row>
    <row r="30" spans="2:16" ht="12.75" customHeight="1" x14ac:dyDescent="0.2"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199"/>
    </row>
    <row r="31" spans="2:16" ht="12.75" customHeight="1" x14ac:dyDescent="0.2">
      <c r="C31" s="204" t="s">
        <v>158</v>
      </c>
      <c r="D31" s="201"/>
      <c r="E31" s="201"/>
      <c r="F31" s="203"/>
      <c r="G31" s="201"/>
      <c r="H31" s="201"/>
      <c r="I31" s="201"/>
      <c r="J31" s="201"/>
      <c r="K31" s="201"/>
      <c r="L31" s="201"/>
      <c r="M31" s="201"/>
      <c r="N31" s="199"/>
      <c r="O31" s="199"/>
      <c r="P31" s="199"/>
    </row>
    <row r="32" spans="2:16" ht="12.75" customHeight="1" x14ac:dyDescent="0.2">
      <c r="C32" s="202"/>
      <c r="D32" s="202"/>
      <c r="E32" s="202"/>
      <c r="F32" s="202"/>
      <c r="G32" s="202"/>
      <c r="H32" s="202"/>
      <c r="I32" s="201"/>
      <c r="J32" s="201"/>
      <c r="K32" s="201"/>
      <c r="L32" s="201"/>
      <c r="M32" s="201"/>
      <c r="N32" s="199"/>
    </row>
    <row r="33" spans="2:19" ht="12.75" customHeight="1" x14ac:dyDescent="0.2">
      <c r="C33" s="713" t="s">
        <v>159</v>
      </c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199"/>
    </row>
    <row r="34" spans="2:19" ht="12.75" customHeight="1" x14ac:dyDescent="0.2">
      <c r="C34" s="160"/>
      <c r="D34" s="160"/>
      <c r="E34" s="160"/>
      <c r="F34" s="160"/>
      <c r="G34" s="160"/>
      <c r="H34" s="160"/>
      <c r="I34" s="200"/>
      <c r="J34" s="200"/>
      <c r="K34" s="200"/>
      <c r="L34" s="200"/>
      <c r="M34" s="200"/>
      <c r="N34" s="199"/>
    </row>
    <row r="35" spans="2:19" ht="12.75" customHeight="1" x14ac:dyDescent="0.2">
      <c r="C35" s="201" t="s">
        <v>160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199"/>
    </row>
    <row r="36" spans="2:19" ht="12.75" customHeight="1" x14ac:dyDescent="0.2">
      <c r="C36" s="202"/>
      <c r="D36" s="202"/>
      <c r="E36" s="202"/>
      <c r="F36" s="202"/>
      <c r="G36" s="202"/>
      <c r="H36" s="202"/>
      <c r="I36" s="201"/>
      <c r="J36" s="201"/>
      <c r="K36" s="201"/>
      <c r="L36" s="201"/>
      <c r="M36" s="201"/>
      <c r="N36" s="199"/>
    </row>
    <row r="37" spans="2:19" ht="12.75" customHeight="1" x14ac:dyDescent="0.2"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2:19" ht="12.75" customHeight="1" x14ac:dyDescent="0.2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2:19" ht="12.75" customHeight="1" x14ac:dyDescent="0.2">
      <c r="B39" s="204" t="s">
        <v>168</v>
      </c>
      <c r="C39" s="200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2:19" x14ac:dyDescent="0.2">
      <c r="O40" s="710"/>
      <c r="P40" s="710"/>
      <c r="Q40" s="710"/>
      <c r="R40" s="710"/>
      <c r="S40" s="710"/>
    </row>
    <row r="41" spans="2:19" x14ac:dyDescent="0.2">
      <c r="C41" s="714" t="s">
        <v>161</v>
      </c>
      <c r="D41" s="714"/>
      <c r="E41" s="714"/>
      <c r="F41" s="714"/>
    </row>
    <row r="42" spans="2:19" x14ac:dyDescent="0.2">
      <c r="C42" s="710"/>
      <c r="D42" s="710"/>
      <c r="E42" s="710"/>
      <c r="F42" s="710"/>
      <c r="G42" s="710"/>
      <c r="H42" s="710"/>
      <c r="I42" s="710"/>
      <c r="J42" s="710"/>
    </row>
    <row r="44" spans="2:19" x14ac:dyDescent="0.2">
      <c r="B44" s="711" t="s">
        <v>169</v>
      </c>
      <c r="C44" s="711"/>
      <c r="D44" s="711"/>
      <c r="E44" s="711"/>
      <c r="F44" s="711"/>
    </row>
    <row r="46" spans="2:19" x14ac:dyDescent="0.2">
      <c r="C46" s="205" t="s">
        <v>162</v>
      </c>
      <c r="D46" s="205"/>
      <c r="E46" s="205"/>
      <c r="F46" s="205"/>
      <c r="G46" s="205"/>
      <c r="H46" s="205"/>
      <c r="I46" s="205"/>
      <c r="J46" s="205"/>
      <c r="K46" s="206"/>
      <c r="L46" s="206"/>
      <c r="M46" s="206"/>
    </row>
    <row r="50" spans="2:13" x14ac:dyDescent="0.2">
      <c r="B50" s="711" t="s">
        <v>170</v>
      </c>
      <c r="C50" s="711"/>
      <c r="D50" s="711"/>
      <c r="E50" s="711"/>
      <c r="F50" s="711"/>
    </row>
    <row r="52" spans="2:13" x14ac:dyDescent="0.2">
      <c r="C52" s="200" t="s">
        <v>163</v>
      </c>
      <c r="D52" s="200"/>
      <c r="E52" s="200"/>
      <c r="F52" s="200"/>
      <c r="G52" s="199"/>
      <c r="H52" s="199"/>
      <c r="I52" s="199"/>
      <c r="J52" s="199"/>
      <c r="K52" s="199"/>
      <c r="L52" s="199"/>
      <c r="M52" s="199"/>
    </row>
    <row r="54" spans="2:13" x14ac:dyDescent="0.2">
      <c r="B54" s="199" t="s">
        <v>171</v>
      </c>
      <c r="C54" s="199"/>
    </row>
    <row r="56" spans="2:13" x14ac:dyDescent="0.2">
      <c r="B56" s="715" t="s">
        <v>254</v>
      </c>
      <c r="C56" s="715"/>
    </row>
  </sheetData>
  <sheetProtection sheet="1" objects="1" scenarios="1"/>
  <mergeCells count="13">
    <mergeCell ref="B56:C56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'!A1" display="i) Proyección Mensual" xr:uid="{00000000-0004-0000-0100-000018000000}"/>
    <hyperlink ref="B56:C56" location="'I) Proyección Mensual.'!A2" display="i) Proyección Mensual" xr:uid="{00000000-0004-0000-0100-000019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opLeftCell="C1" zoomScale="90" zoomScaleNormal="90" workbookViewId="0">
      <selection activeCell="M37" sqref="M37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203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196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35" t="s">
        <v>0</v>
      </c>
      <c r="D4" s="735"/>
      <c r="E4" s="736" t="s">
        <v>145</v>
      </c>
      <c r="F4" s="737"/>
      <c r="G4" s="738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7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55" t="s">
        <v>149</v>
      </c>
      <c r="B6" s="755"/>
      <c r="C6" s="755"/>
      <c r="D6" s="755"/>
      <c r="E6" s="4"/>
      <c r="F6" s="4"/>
      <c r="G6" s="9"/>
      <c r="H6" s="207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28" t="s">
        <v>113</v>
      </c>
      <c r="B8" s="229" t="str">
        <f>+N19</f>
        <v>Ingreso por Matrícula</v>
      </c>
      <c r="C8" s="230" t="str">
        <f>+O19</f>
        <v>Ingreso por Mensualidad</v>
      </c>
      <c r="D8" s="230" t="s">
        <v>125</v>
      </c>
      <c r="E8" s="231" t="s">
        <v>82</v>
      </c>
      <c r="F8" s="232" t="s">
        <v>79</v>
      </c>
      <c r="G8" s="233" t="s">
        <v>80</v>
      </c>
      <c r="H8" s="234" t="s">
        <v>107</v>
      </c>
      <c r="I8" s="235" t="s">
        <v>112</v>
      </c>
      <c r="L8" s="52" t="s">
        <v>111</v>
      </c>
      <c r="N8" s="79"/>
    </row>
    <row r="9" spans="1:247" x14ac:dyDescent="0.2">
      <c r="A9" s="236" t="str">
        <f>+'B) Reajuste Tarifas y Ocupación'!A12</f>
        <v>Jardín Infantil Pequeños Héroes</v>
      </c>
      <c r="B9" s="237">
        <f>+N30</f>
        <v>0</v>
      </c>
      <c r="C9" s="238">
        <f>+O30</f>
        <v>0</v>
      </c>
      <c r="D9" s="237">
        <f>+P30</f>
        <v>0</v>
      </c>
      <c r="E9" s="239">
        <f>+B9+D9+C9</f>
        <v>0</v>
      </c>
      <c r="F9" s="240">
        <f>+'C) Costos Directos'!H75</f>
        <v>3639287.2</v>
      </c>
      <c r="G9" s="241">
        <f>+'D) Costos Indirectos'!$AP$15*(F9/$F$12)</f>
        <v>0</v>
      </c>
      <c r="H9" s="242">
        <f>+F9+G9</f>
        <v>3639287.2</v>
      </c>
      <c r="I9" s="243">
        <f>E9-H9</f>
        <v>-3639287.2</v>
      </c>
      <c r="L9" s="70">
        <f>+IFERROR(G9/$G$12,0)</f>
        <v>0</v>
      </c>
      <c r="N9" s="80"/>
    </row>
    <row r="10" spans="1:247" x14ac:dyDescent="0.2">
      <c r="A10" s="323" t="s">
        <v>233</v>
      </c>
      <c r="B10" s="237">
        <f>+N33+'A) Resumen Ingresos y Egresos'!N39</f>
        <v>0</v>
      </c>
      <c r="C10" s="238">
        <f>O33+O39</f>
        <v>0</v>
      </c>
      <c r="D10" s="460"/>
      <c r="E10" s="239">
        <f>+B10+D10+C10</f>
        <v>0</v>
      </c>
      <c r="F10" s="240">
        <f>'C) Costos Directos'!H139</f>
        <v>3422547.8</v>
      </c>
      <c r="G10" s="241">
        <f>+'D) Costos Indirectos'!$AP$15*(F10/$F$12)</f>
        <v>0</v>
      </c>
      <c r="H10" s="242">
        <f>+F10+G10</f>
        <v>3422547.8</v>
      </c>
      <c r="I10" s="243">
        <f t="shared" ref="I10" si="0">E10-H10</f>
        <v>-3422547.8</v>
      </c>
      <c r="L10" s="70">
        <f>+IFERROR(G10/$G$12,0)</f>
        <v>0</v>
      </c>
      <c r="N10" s="80"/>
    </row>
    <row r="11" spans="1:247" x14ac:dyDescent="0.2">
      <c r="A11" s="323" t="s">
        <v>234</v>
      </c>
      <c r="B11" s="497"/>
      <c r="C11" s="498"/>
      <c r="D11" s="460"/>
      <c r="E11" s="499"/>
      <c r="F11" s="500"/>
      <c r="G11" s="501"/>
      <c r="H11" s="502"/>
      <c r="I11" s="503"/>
      <c r="L11" s="70">
        <f>+IFERROR(G11/$G$12,0)</f>
        <v>0</v>
      </c>
      <c r="N11" s="80"/>
    </row>
    <row r="12" spans="1:247" s="6" customFormat="1" ht="15.75" thickBot="1" x14ac:dyDescent="0.25">
      <c r="A12" s="244" t="s">
        <v>1</v>
      </c>
      <c r="B12" s="245">
        <f>SUM(B9:B11)</f>
        <v>0</v>
      </c>
      <c r="C12" s="245">
        <f t="shared" ref="C12:G12" si="1">SUM(C9:C11)</f>
        <v>0</v>
      </c>
      <c r="D12" s="245">
        <f t="shared" si="1"/>
        <v>0</v>
      </c>
      <c r="E12" s="245">
        <f t="shared" si="1"/>
        <v>0</v>
      </c>
      <c r="F12" s="245">
        <f t="shared" si="1"/>
        <v>7061835</v>
      </c>
      <c r="G12" s="245">
        <f t="shared" si="1"/>
        <v>0</v>
      </c>
      <c r="H12" s="245">
        <f>SUM(H9:H11)</f>
        <v>7061835</v>
      </c>
      <c r="I12" s="245">
        <f>SUM(I9:I11)</f>
        <v>-7061835</v>
      </c>
      <c r="L12" s="71">
        <f>SUM(L9:L11)</f>
        <v>0</v>
      </c>
      <c r="N12" s="45"/>
      <c r="O12" s="220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21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55" t="s">
        <v>150</v>
      </c>
      <c r="B17" s="755"/>
      <c r="C17" s="755"/>
      <c r="D17" s="755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56" t="s">
        <v>113</v>
      </c>
      <c r="B19" s="758" t="s">
        <v>5</v>
      </c>
      <c r="C19" s="739" t="s">
        <v>2</v>
      </c>
      <c r="D19" s="741" t="s">
        <v>269</v>
      </c>
      <c r="E19" s="742"/>
      <c r="F19" s="742"/>
      <c r="G19" s="742"/>
      <c r="H19" s="743"/>
      <c r="I19" s="744" t="s">
        <v>270</v>
      </c>
      <c r="J19" s="745"/>
      <c r="K19" s="745"/>
      <c r="L19" s="745"/>
      <c r="M19" s="746"/>
      <c r="N19" s="749" t="s">
        <v>89</v>
      </c>
      <c r="O19" s="751" t="s">
        <v>90</v>
      </c>
      <c r="P19" s="747" t="s">
        <v>125</v>
      </c>
      <c r="Q19" s="753" t="s">
        <v>106</v>
      </c>
    </row>
    <row r="20" spans="1:247" s="16" customFormat="1" ht="39" thickBot="1" x14ac:dyDescent="0.25">
      <c r="A20" s="757"/>
      <c r="B20" s="759"/>
      <c r="C20" s="740"/>
      <c r="D20" s="396" t="s">
        <v>86</v>
      </c>
      <c r="E20" s="397" t="s">
        <v>139</v>
      </c>
      <c r="F20" s="397" t="s">
        <v>140</v>
      </c>
      <c r="G20" s="397" t="s">
        <v>87</v>
      </c>
      <c r="H20" s="398" t="s">
        <v>88</v>
      </c>
      <c r="I20" s="642" t="s">
        <v>86</v>
      </c>
      <c r="J20" s="397" t="s">
        <v>139</v>
      </c>
      <c r="K20" s="397" t="s">
        <v>140</v>
      </c>
      <c r="L20" s="397" t="s">
        <v>87</v>
      </c>
      <c r="M20" s="461" t="s">
        <v>88</v>
      </c>
      <c r="N20" s="750"/>
      <c r="O20" s="752"/>
      <c r="P20" s="748"/>
      <c r="Q20" s="754"/>
    </row>
    <row r="21" spans="1:247" ht="12.75" customHeight="1" x14ac:dyDescent="0.2">
      <c r="A21" s="726" t="str">
        <f>+'B) Reajuste Tarifas y Ocupación'!A12</f>
        <v>Jardín Infantil Pequeños Héroes</v>
      </c>
      <c r="B21" s="718" t="str">
        <f>+'B) Reajuste Tarifas y Ocupación'!B12</f>
        <v>Media jornada</v>
      </c>
      <c r="C21" s="480" t="s">
        <v>271</v>
      </c>
      <c r="D21" s="352">
        <f t="shared" ref="D21:F22" si="2">+I21</f>
        <v>84000</v>
      </c>
      <c r="E21" s="356">
        <f t="shared" si="2"/>
        <v>100800</v>
      </c>
      <c r="F21" s="356">
        <f t="shared" si="2"/>
        <v>100800</v>
      </c>
      <c r="G21" s="356">
        <f t="shared" ref="G21:H22" si="3">+L21</f>
        <v>143900</v>
      </c>
      <c r="H21" s="357">
        <f t="shared" si="3"/>
        <v>211600</v>
      </c>
      <c r="I21" s="643">
        <f>+'B) Reajuste Tarifas y Ocupación'!M12</f>
        <v>84000</v>
      </c>
      <c r="J21" s="356">
        <f>+'B) Reajuste Tarifas y Ocupación'!N12</f>
        <v>100800</v>
      </c>
      <c r="K21" s="356">
        <f>+'B) Reajuste Tarifas y Ocupación'!O12</f>
        <v>100800</v>
      </c>
      <c r="L21" s="356">
        <f>+'B) Reajuste Tarifas y Ocupación'!P12</f>
        <v>143900</v>
      </c>
      <c r="M21" s="639">
        <f>+'B) Reajuste Tarifas y Ocupación'!Q12</f>
        <v>211600</v>
      </c>
      <c r="N21" s="656"/>
      <c r="O21" s="666"/>
      <c r="P21" s="675">
        <f>+'B) Reajuste Tarifas y Ocupación'!C12</f>
        <v>74300</v>
      </c>
      <c r="Q21" s="721"/>
    </row>
    <row r="22" spans="1:247" x14ac:dyDescent="0.2">
      <c r="A22" s="727"/>
      <c r="B22" s="719"/>
      <c r="C22" s="224" t="s">
        <v>7</v>
      </c>
      <c r="D22" s="364">
        <f t="shared" si="2"/>
        <v>0</v>
      </c>
      <c r="E22" s="360">
        <f t="shared" si="2"/>
        <v>0</v>
      </c>
      <c r="F22" s="360">
        <f t="shared" si="2"/>
        <v>0</v>
      </c>
      <c r="G22" s="360">
        <f t="shared" si="3"/>
        <v>0</v>
      </c>
      <c r="H22" s="361">
        <f t="shared" si="3"/>
        <v>0</v>
      </c>
      <c r="I22" s="644">
        <f>+'B) Reajuste Tarifas y Ocupación'!C23</f>
        <v>0</v>
      </c>
      <c r="J22" s="360">
        <f>+'B) Reajuste Tarifas y Ocupación'!D23</f>
        <v>0</v>
      </c>
      <c r="K22" s="360">
        <f>+'B) Reajuste Tarifas y Ocupación'!E23</f>
        <v>0</v>
      </c>
      <c r="L22" s="360">
        <f>+'B) Reajuste Tarifas y Ocupación'!F23</f>
        <v>0</v>
      </c>
      <c r="M22" s="405">
        <f>+'B) Reajuste Tarifas y Ocupación'!G23</f>
        <v>0</v>
      </c>
      <c r="N22" s="657"/>
      <c r="O22" s="667"/>
      <c r="P22" s="676">
        <v>0</v>
      </c>
      <c r="Q22" s="717"/>
    </row>
    <row r="23" spans="1:247" ht="13.5" thickBot="1" x14ac:dyDescent="0.25">
      <c r="A23" s="727"/>
      <c r="B23" s="720"/>
      <c r="C23" s="225" t="s">
        <v>9</v>
      </c>
      <c r="D23" s="226">
        <f>D22*D21</f>
        <v>0</v>
      </c>
      <c r="E23" s="363">
        <f>E22*E21</f>
        <v>0</v>
      </c>
      <c r="F23" s="363">
        <f t="shared" ref="F23" si="4">F22*F21</f>
        <v>0</v>
      </c>
      <c r="G23" s="363">
        <f t="shared" ref="G23:H23" si="5">G22*G21</f>
        <v>0</v>
      </c>
      <c r="H23" s="227">
        <f t="shared" si="5"/>
        <v>0</v>
      </c>
      <c r="I23" s="645">
        <f>I22*I21*10</f>
        <v>0</v>
      </c>
      <c r="J23" s="630">
        <f t="shared" ref="J23:M23" si="6">J22*J21*10</f>
        <v>0</v>
      </c>
      <c r="K23" s="630">
        <f t="shared" ref="K23" si="7">K22*K21*10</f>
        <v>0</v>
      </c>
      <c r="L23" s="630">
        <f t="shared" si="6"/>
        <v>0</v>
      </c>
      <c r="M23" s="631">
        <f t="shared" si="6"/>
        <v>0</v>
      </c>
      <c r="N23" s="658">
        <f>SUM(D23:H23)</f>
        <v>0</v>
      </c>
      <c r="O23" s="668">
        <f>SUM(I23:M23)</f>
        <v>0</v>
      </c>
      <c r="P23" s="677">
        <f>P22*P21</f>
        <v>0</v>
      </c>
      <c r="Q23" s="671">
        <f>N23+O23+P23</f>
        <v>0</v>
      </c>
    </row>
    <row r="24" spans="1:247" x14ac:dyDescent="0.2">
      <c r="A24" s="727"/>
      <c r="B24" s="722" t="s">
        <v>210</v>
      </c>
      <c r="C24" s="480" t="s">
        <v>271</v>
      </c>
      <c r="D24" s="352">
        <f t="shared" ref="D24:D25" si="8">+I24</f>
        <v>120100</v>
      </c>
      <c r="E24" s="356">
        <f t="shared" ref="E24:E25" si="9">+J24</f>
        <v>144100</v>
      </c>
      <c r="F24" s="356">
        <f t="shared" ref="F24:F25" si="10">+K24</f>
        <v>144100</v>
      </c>
      <c r="G24" s="356">
        <f t="shared" ref="G24:G25" si="11">+L24</f>
        <v>195700</v>
      </c>
      <c r="H24" s="357">
        <f t="shared" ref="H24:H25" si="12">+M24</f>
        <v>305100</v>
      </c>
      <c r="I24" s="643">
        <f>+'B) Reajuste Tarifas y Ocupación'!M13</f>
        <v>120100</v>
      </c>
      <c r="J24" s="356">
        <f>+'B) Reajuste Tarifas y Ocupación'!N13</f>
        <v>144100</v>
      </c>
      <c r="K24" s="356">
        <f>+'B) Reajuste Tarifas y Ocupación'!O13</f>
        <v>144100</v>
      </c>
      <c r="L24" s="356">
        <f>+'B) Reajuste Tarifas y Ocupación'!P13</f>
        <v>195700</v>
      </c>
      <c r="M24" s="639">
        <f>+'B) Reajuste Tarifas y Ocupación'!Q13</f>
        <v>305100</v>
      </c>
      <c r="N24" s="656"/>
      <c r="O24" s="666"/>
      <c r="P24" s="675">
        <f>+'B) Reajuste Tarifas y Ocupación'!C13</f>
        <v>106200</v>
      </c>
      <c r="Q24" s="721"/>
    </row>
    <row r="25" spans="1:247" x14ac:dyDescent="0.2">
      <c r="A25" s="727"/>
      <c r="B25" s="723"/>
      <c r="C25" s="224" t="s">
        <v>7</v>
      </c>
      <c r="D25" s="364">
        <f t="shared" si="8"/>
        <v>0</v>
      </c>
      <c r="E25" s="360">
        <f t="shared" si="9"/>
        <v>0</v>
      </c>
      <c r="F25" s="360">
        <f t="shared" si="10"/>
        <v>0</v>
      </c>
      <c r="G25" s="360">
        <f t="shared" si="11"/>
        <v>0</v>
      </c>
      <c r="H25" s="361">
        <f t="shared" si="12"/>
        <v>0</v>
      </c>
      <c r="I25" s="644">
        <f>+'B) Reajuste Tarifas y Ocupación'!C24</f>
        <v>0</v>
      </c>
      <c r="J25" s="360">
        <f>+'B) Reajuste Tarifas y Ocupación'!D24</f>
        <v>0</v>
      </c>
      <c r="K25" s="360">
        <f>+'B) Reajuste Tarifas y Ocupación'!E24</f>
        <v>0</v>
      </c>
      <c r="L25" s="360">
        <f>+'B) Reajuste Tarifas y Ocupación'!F24</f>
        <v>0</v>
      </c>
      <c r="M25" s="405">
        <f>+'B) Reajuste Tarifas y Ocupación'!G24</f>
        <v>0</v>
      </c>
      <c r="N25" s="657"/>
      <c r="O25" s="667"/>
      <c r="P25" s="676">
        <v>0</v>
      </c>
      <c r="Q25" s="717"/>
    </row>
    <row r="26" spans="1:247" ht="13.5" thickBot="1" x14ac:dyDescent="0.25">
      <c r="A26" s="727"/>
      <c r="B26" s="724"/>
      <c r="C26" s="225" t="s">
        <v>9</v>
      </c>
      <c r="D26" s="226">
        <f>D25*D24</f>
        <v>0</v>
      </c>
      <c r="E26" s="363">
        <f>E25*E24</f>
        <v>0</v>
      </c>
      <c r="F26" s="363">
        <f t="shared" ref="F26:H26" si="13">F25*F24</f>
        <v>0</v>
      </c>
      <c r="G26" s="363">
        <f t="shared" si="13"/>
        <v>0</v>
      </c>
      <c r="H26" s="227">
        <f t="shared" si="13"/>
        <v>0</v>
      </c>
      <c r="I26" s="646">
        <f>I25*I24*10</f>
        <v>0</v>
      </c>
      <c r="J26" s="363">
        <f t="shared" ref="J26:M26" si="14">J25*J24*10</f>
        <v>0</v>
      </c>
      <c r="K26" s="363">
        <f t="shared" si="14"/>
        <v>0</v>
      </c>
      <c r="L26" s="363">
        <f t="shared" si="14"/>
        <v>0</v>
      </c>
      <c r="M26" s="406">
        <f t="shared" si="14"/>
        <v>0</v>
      </c>
      <c r="N26" s="658">
        <f>SUM(D26:H26)</f>
        <v>0</v>
      </c>
      <c r="O26" s="668">
        <f>SUM(I26:M26)</f>
        <v>0</v>
      </c>
      <c r="P26" s="677">
        <f>P25*P24</f>
        <v>0</v>
      </c>
      <c r="Q26" s="671">
        <f>N26+O26+P26</f>
        <v>0</v>
      </c>
    </row>
    <row r="27" spans="1:247" x14ac:dyDescent="0.2">
      <c r="A27" s="727"/>
      <c r="B27" s="718" t="str">
        <f>+'B) Reajuste Tarifas y Ocupación'!B14</f>
        <v>Jornada Completa</v>
      </c>
      <c r="C27" s="480" t="s">
        <v>271</v>
      </c>
      <c r="D27" s="352">
        <f t="shared" ref="D27:F28" si="15">+I27</f>
        <v>139900</v>
      </c>
      <c r="E27" s="356">
        <f t="shared" si="15"/>
        <v>167900</v>
      </c>
      <c r="F27" s="356">
        <f t="shared" si="15"/>
        <v>167900</v>
      </c>
      <c r="G27" s="356">
        <f t="shared" ref="G27:H28" si="16">+L27</f>
        <v>235400</v>
      </c>
      <c r="H27" s="357">
        <f t="shared" si="16"/>
        <v>374100</v>
      </c>
      <c r="I27" s="647">
        <f>+'B) Reajuste Tarifas y Ocupación'!M14</f>
        <v>139900</v>
      </c>
      <c r="J27" s="401">
        <f>+'B) Reajuste Tarifas y Ocupación'!N14</f>
        <v>167900</v>
      </c>
      <c r="K27" s="401">
        <f>+'B) Reajuste Tarifas y Ocupación'!O14</f>
        <v>167900</v>
      </c>
      <c r="L27" s="401">
        <f>+'B) Reajuste Tarifas y Ocupación'!P14</f>
        <v>235400</v>
      </c>
      <c r="M27" s="653">
        <f>+'B) Reajuste Tarifas y Ocupación'!Q14</f>
        <v>374100</v>
      </c>
      <c r="N27" s="656"/>
      <c r="O27" s="666"/>
      <c r="P27" s="675">
        <f>+'B) Reajuste Tarifas y Ocupación'!C14</f>
        <v>123800</v>
      </c>
      <c r="Q27" s="721"/>
    </row>
    <row r="28" spans="1:247" x14ac:dyDescent="0.2">
      <c r="A28" s="727"/>
      <c r="B28" s="719"/>
      <c r="C28" s="224" t="s">
        <v>7</v>
      </c>
      <c r="D28" s="364">
        <f t="shared" si="15"/>
        <v>0</v>
      </c>
      <c r="E28" s="360">
        <f t="shared" si="15"/>
        <v>0</v>
      </c>
      <c r="F28" s="360">
        <f t="shared" si="15"/>
        <v>0</v>
      </c>
      <c r="G28" s="360">
        <f t="shared" si="16"/>
        <v>0</v>
      </c>
      <c r="H28" s="361">
        <f t="shared" si="16"/>
        <v>0</v>
      </c>
      <c r="I28" s="644">
        <f>+'B) Reajuste Tarifas y Ocupación'!C25</f>
        <v>0</v>
      </c>
      <c r="J28" s="360">
        <f>+'B) Reajuste Tarifas y Ocupación'!D25</f>
        <v>0</v>
      </c>
      <c r="K28" s="360">
        <f>+'B) Reajuste Tarifas y Ocupación'!E25</f>
        <v>0</v>
      </c>
      <c r="L28" s="360">
        <f>+'B) Reajuste Tarifas y Ocupación'!F25</f>
        <v>0</v>
      </c>
      <c r="M28" s="405">
        <f>+'B) Reajuste Tarifas y Ocupación'!G25</f>
        <v>0</v>
      </c>
      <c r="N28" s="657"/>
      <c r="O28" s="667"/>
      <c r="P28" s="676">
        <v>0</v>
      </c>
      <c r="Q28" s="717"/>
    </row>
    <row r="29" spans="1:247" ht="13.5" thickBot="1" x14ac:dyDescent="0.25">
      <c r="A29" s="727"/>
      <c r="B29" s="720"/>
      <c r="C29" s="225" t="s">
        <v>9</v>
      </c>
      <c r="D29" s="399">
        <f t="shared" ref="D29:H29" si="17">D28*D27</f>
        <v>0</v>
      </c>
      <c r="E29" s="630">
        <f t="shared" si="17"/>
        <v>0</v>
      </c>
      <c r="F29" s="630">
        <f t="shared" ref="F29" si="18">F28*F27</f>
        <v>0</v>
      </c>
      <c r="G29" s="630">
        <f t="shared" si="17"/>
        <v>0</v>
      </c>
      <c r="H29" s="400">
        <f t="shared" si="17"/>
        <v>0</v>
      </c>
      <c r="I29" s="645">
        <f t="shared" ref="I29:M29" si="19">I28*I27*10</f>
        <v>0</v>
      </c>
      <c r="J29" s="630">
        <f t="shared" si="19"/>
        <v>0</v>
      </c>
      <c r="K29" s="630">
        <f t="shared" ref="K29" si="20">K28*K27*10</f>
        <v>0</v>
      </c>
      <c r="L29" s="630">
        <f t="shared" si="19"/>
        <v>0</v>
      </c>
      <c r="M29" s="631">
        <f t="shared" si="19"/>
        <v>0</v>
      </c>
      <c r="N29" s="659">
        <f>SUM(D29:H29)</f>
        <v>0</v>
      </c>
      <c r="O29" s="669">
        <f>SUM(I29:M29)</f>
        <v>0</v>
      </c>
      <c r="P29" s="678">
        <f>P28*P27</f>
        <v>0</v>
      </c>
      <c r="Q29" s="672">
        <f>N29+O29+P29</f>
        <v>0</v>
      </c>
    </row>
    <row r="30" spans="1:247" s="10" customFormat="1" ht="15.75" thickBot="1" x14ac:dyDescent="0.25">
      <c r="A30" s="728"/>
      <c r="B30" s="725" t="s">
        <v>10</v>
      </c>
      <c r="C30" s="725"/>
      <c r="D30" s="636">
        <f>+D23+D26+D29</f>
        <v>0</v>
      </c>
      <c r="E30" s="637">
        <f t="shared" ref="E30:Q30" si="21">+E23+E26+E29</f>
        <v>0</v>
      </c>
      <c r="F30" s="637">
        <f t="shared" si="21"/>
        <v>0</v>
      </c>
      <c r="G30" s="637">
        <f t="shared" si="21"/>
        <v>0</v>
      </c>
      <c r="H30" s="638">
        <f t="shared" si="21"/>
        <v>0</v>
      </c>
      <c r="I30" s="641">
        <f t="shared" si="21"/>
        <v>0</v>
      </c>
      <c r="J30" s="637">
        <f t="shared" si="21"/>
        <v>0</v>
      </c>
      <c r="K30" s="637">
        <f t="shared" si="21"/>
        <v>0</v>
      </c>
      <c r="L30" s="637">
        <f t="shared" si="21"/>
        <v>0</v>
      </c>
      <c r="M30" s="640">
        <f t="shared" si="21"/>
        <v>0</v>
      </c>
      <c r="N30" s="636">
        <f t="shared" si="21"/>
        <v>0</v>
      </c>
      <c r="O30" s="640">
        <f t="shared" si="21"/>
        <v>0</v>
      </c>
      <c r="P30" s="403">
        <f t="shared" si="21"/>
        <v>0</v>
      </c>
      <c r="Q30" s="673">
        <f t="shared" si="21"/>
        <v>0</v>
      </c>
    </row>
    <row r="31" spans="1:247" s="10" customFormat="1" ht="12.75" customHeight="1" x14ac:dyDescent="0.2">
      <c r="A31" s="731" t="str">
        <f>+'B) Reajuste Tarifas y Ocupación'!A15</f>
        <v>Sala Cuna Pequeños Héroes</v>
      </c>
      <c r="B31" s="722" t="str">
        <f>+'B) Reajuste Tarifas y Ocupación'!B15</f>
        <v>Diurna</v>
      </c>
      <c r="C31" s="480" t="s">
        <v>271</v>
      </c>
      <c r="D31" s="632"/>
      <c r="E31" s="633">
        <f t="shared" ref="E31:G32" si="22">+J31</f>
        <v>416900</v>
      </c>
      <c r="F31" s="633">
        <f t="shared" si="22"/>
        <v>416900</v>
      </c>
      <c r="G31" s="633">
        <f t="shared" si="22"/>
        <v>434200</v>
      </c>
      <c r="H31" s="635">
        <f>+M31</f>
        <v>521100</v>
      </c>
      <c r="I31" s="648">
        <f>+'B) Reajuste Tarifas y Ocupación'!M15</f>
        <v>347400</v>
      </c>
      <c r="J31" s="633">
        <f>+'B) Reajuste Tarifas y Ocupación'!N15</f>
        <v>416900</v>
      </c>
      <c r="K31" s="633">
        <f>+'B) Reajuste Tarifas y Ocupación'!O15</f>
        <v>416900</v>
      </c>
      <c r="L31" s="633">
        <f>+'B) Reajuste Tarifas y Ocupación'!P15</f>
        <v>434200</v>
      </c>
      <c r="M31" s="634">
        <f>+'B) Reajuste Tarifas y Ocupación'!Q15</f>
        <v>521100</v>
      </c>
      <c r="N31" s="660"/>
      <c r="O31" s="670"/>
      <c r="P31" s="679"/>
      <c r="Q31" s="716"/>
    </row>
    <row r="32" spans="1:247" s="10" customFormat="1" ht="12.75" customHeight="1" x14ac:dyDescent="0.2">
      <c r="A32" s="732"/>
      <c r="B32" s="723"/>
      <c r="C32" s="358" t="s">
        <v>7</v>
      </c>
      <c r="D32" s="404"/>
      <c r="E32" s="360">
        <f t="shared" si="22"/>
        <v>0</v>
      </c>
      <c r="F32" s="360">
        <f t="shared" si="22"/>
        <v>0</v>
      </c>
      <c r="G32" s="360">
        <f t="shared" si="22"/>
        <v>0</v>
      </c>
      <c r="H32" s="361">
        <f t="shared" ref="H32" si="23">+M32</f>
        <v>0</v>
      </c>
      <c r="I32" s="644">
        <f>+'B) Reajuste Tarifas y Ocupación'!C26</f>
        <v>0</v>
      </c>
      <c r="J32" s="360">
        <f>+'B) Reajuste Tarifas y Ocupación'!D26</f>
        <v>0</v>
      </c>
      <c r="K32" s="360">
        <f>+'B) Reajuste Tarifas y Ocupación'!E26</f>
        <v>0</v>
      </c>
      <c r="L32" s="360">
        <f>+'B) Reajuste Tarifas y Ocupación'!F26</f>
        <v>0</v>
      </c>
      <c r="M32" s="405">
        <f>+'B) Reajuste Tarifas y Ocupación'!G26</f>
        <v>0</v>
      </c>
      <c r="N32" s="657"/>
      <c r="O32" s="667"/>
      <c r="P32" s="680"/>
      <c r="Q32" s="717"/>
    </row>
    <row r="33" spans="1:17" s="10" customFormat="1" ht="13.5" customHeight="1" thickBot="1" x14ac:dyDescent="0.25">
      <c r="A33" s="732"/>
      <c r="B33" s="724"/>
      <c r="C33" s="362" t="s">
        <v>9</v>
      </c>
      <c r="D33" s="226">
        <f>D32*D31</f>
        <v>0</v>
      </c>
      <c r="E33" s="363">
        <f>E32*E31</f>
        <v>0</v>
      </c>
      <c r="F33" s="363">
        <f t="shared" ref="F33:H33" si="24">F32*F31</f>
        <v>0</v>
      </c>
      <c r="G33" s="363">
        <f t="shared" si="24"/>
        <v>0</v>
      </c>
      <c r="H33" s="227">
        <f t="shared" si="24"/>
        <v>0</v>
      </c>
      <c r="I33" s="645">
        <f>I32*I31*12</f>
        <v>0</v>
      </c>
      <c r="J33" s="630">
        <f t="shared" ref="J33:M33" si="25">J32*J31*12</f>
        <v>0</v>
      </c>
      <c r="K33" s="630">
        <f t="shared" si="25"/>
        <v>0</v>
      </c>
      <c r="L33" s="630">
        <f t="shared" si="25"/>
        <v>0</v>
      </c>
      <c r="M33" s="631">
        <f t="shared" si="25"/>
        <v>0</v>
      </c>
      <c r="N33" s="658">
        <f>SUM(D33:H33)</f>
        <v>0</v>
      </c>
      <c r="O33" s="668">
        <f>SUM(I33:M33)</f>
        <v>0</v>
      </c>
      <c r="P33" s="681"/>
      <c r="Q33" s="671">
        <f>N33+O33+P33</f>
        <v>0</v>
      </c>
    </row>
    <row r="34" spans="1:17" s="10" customFormat="1" ht="12.75" customHeight="1" x14ac:dyDescent="0.2">
      <c r="A34" s="732"/>
      <c r="B34" s="718" t="str">
        <f>+'B) Reajuste Tarifas y Ocupación'!B16</f>
        <v>Nocturna</v>
      </c>
      <c r="C34" s="480" t="s">
        <v>271</v>
      </c>
      <c r="D34" s="404"/>
      <c r="E34" s="359"/>
      <c r="F34" s="359"/>
      <c r="G34" s="359"/>
      <c r="H34" s="652"/>
      <c r="I34" s="649"/>
      <c r="J34" s="355"/>
      <c r="K34" s="355"/>
      <c r="L34" s="355"/>
      <c r="M34" s="654"/>
      <c r="N34" s="656"/>
      <c r="O34" s="666"/>
      <c r="P34" s="682"/>
      <c r="Q34" s="721"/>
    </row>
    <row r="35" spans="1:17" s="10" customFormat="1" ht="12.75" customHeight="1" x14ac:dyDescent="0.2">
      <c r="A35" s="732"/>
      <c r="B35" s="719"/>
      <c r="C35" s="224" t="s">
        <v>7</v>
      </c>
      <c r="D35" s="404"/>
      <c r="E35" s="477">
        <f t="shared" ref="E35" si="26">+J35</f>
        <v>0</v>
      </c>
      <c r="F35" s="477">
        <f t="shared" ref="F35" si="27">+K35</f>
        <v>0</v>
      </c>
      <c r="G35" s="477">
        <f t="shared" ref="G35" si="28">+L35</f>
        <v>0</v>
      </c>
      <c r="H35" s="479">
        <f t="shared" ref="H35" si="29">+M35</f>
        <v>0</v>
      </c>
      <c r="I35" s="650">
        <f>+'B) Reajuste Tarifas y Ocupación'!C27</f>
        <v>0</v>
      </c>
      <c r="J35" s="477">
        <f>+'B) Reajuste Tarifas y Ocupación'!D27</f>
        <v>0</v>
      </c>
      <c r="K35" s="477">
        <f>+'B) Reajuste Tarifas y Ocupación'!E27</f>
        <v>0</v>
      </c>
      <c r="L35" s="477">
        <f>+'B) Reajuste Tarifas y Ocupación'!F27</f>
        <v>0</v>
      </c>
      <c r="M35" s="478">
        <f>+'B) Reajuste Tarifas y Ocupación'!G27</f>
        <v>0</v>
      </c>
      <c r="N35" s="657"/>
      <c r="O35" s="667"/>
      <c r="P35" s="680"/>
      <c r="Q35" s="717"/>
    </row>
    <row r="36" spans="1:17" s="10" customFormat="1" ht="13.5" customHeight="1" thickBot="1" x14ac:dyDescent="0.25">
      <c r="A36" s="732"/>
      <c r="B36" s="720"/>
      <c r="C36" s="225" t="s">
        <v>9</v>
      </c>
      <c r="D36" s="226">
        <f>D35*D34</f>
        <v>0</v>
      </c>
      <c r="E36" s="363">
        <f>E35*E34</f>
        <v>0</v>
      </c>
      <c r="F36" s="363">
        <f t="shared" ref="F36:G36" si="30">F35*F34</f>
        <v>0</v>
      </c>
      <c r="G36" s="363">
        <f t="shared" si="30"/>
        <v>0</v>
      </c>
      <c r="H36" s="227">
        <f>H35*H34</f>
        <v>0</v>
      </c>
      <c r="I36" s="645">
        <f>I35*I34*12</f>
        <v>0</v>
      </c>
      <c r="J36" s="630">
        <f t="shared" ref="J36" si="31">J35*J34*12</f>
        <v>0</v>
      </c>
      <c r="K36" s="630">
        <f t="shared" ref="K36" si="32">K35*K34*12</f>
        <v>0</v>
      </c>
      <c r="L36" s="630">
        <f t="shared" ref="L36" si="33">L35*L34*12</f>
        <v>0</v>
      </c>
      <c r="M36" s="631">
        <f t="shared" ref="M36" si="34">M35*M34*12</f>
        <v>0</v>
      </c>
      <c r="N36" s="658">
        <f>SUM(D36:H36)</f>
        <v>0</v>
      </c>
      <c r="O36" s="668">
        <f>SUM(I36:M36)</f>
        <v>0</v>
      </c>
      <c r="P36" s="681"/>
      <c r="Q36" s="671">
        <f>N36+O36+P36</f>
        <v>0</v>
      </c>
    </row>
    <row r="37" spans="1:17" s="10" customFormat="1" ht="12.75" customHeight="1" x14ac:dyDescent="0.2">
      <c r="A37" s="732"/>
      <c r="B37" s="718" t="str">
        <f>+'B) Reajuste Tarifas y Ocupación'!B17</f>
        <v>Media Jornada</v>
      </c>
      <c r="C37" s="480" t="s">
        <v>271</v>
      </c>
      <c r="D37" s="404"/>
      <c r="E37" s="356">
        <f t="shared" ref="E37:E38" si="35">+J37</f>
        <v>250300</v>
      </c>
      <c r="F37" s="356">
        <f t="shared" ref="F37:F38" si="36">+K37</f>
        <v>250300</v>
      </c>
      <c r="G37" s="356">
        <f t="shared" ref="G37:G38" si="37">+L37</f>
        <v>312700</v>
      </c>
      <c r="H37" s="357">
        <f>+M37</f>
        <v>416900</v>
      </c>
      <c r="I37" s="651">
        <f>+'B) Reajuste Tarifas y Ocupación'!M17</f>
        <v>208600</v>
      </c>
      <c r="J37" s="407">
        <f>+'B) Reajuste Tarifas y Ocupación'!N17</f>
        <v>250300</v>
      </c>
      <c r="K37" s="407">
        <f>+'B) Reajuste Tarifas y Ocupación'!O17</f>
        <v>250300</v>
      </c>
      <c r="L37" s="407">
        <f>+'B) Reajuste Tarifas y Ocupación'!P17</f>
        <v>312700</v>
      </c>
      <c r="M37" s="655">
        <f>+'B) Reajuste Tarifas y Ocupación'!Q17</f>
        <v>416900</v>
      </c>
      <c r="N37" s="656"/>
      <c r="O37" s="666"/>
      <c r="P37" s="682"/>
      <c r="Q37" s="721"/>
    </row>
    <row r="38" spans="1:17" s="10" customFormat="1" ht="12.75" customHeight="1" x14ac:dyDescent="0.2">
      <c r="A38" s="732"/>
      <c r="B38" s="719"/>
      <c r="C38" s="224" t="s">
        <v>7</v>
      </c>
      <c r="D38" s="404"/>
      <c r="E38" s="360">
        <f t="shared" si="35"/>
        <v>0</v>
      </c>
      <c r="F38" s="360">
        <f t="shared" si="36"/>
        <v>0</v>
      </c>
      <c r="G38" s="360">
        <f t="shared" si="37"/>
        <v>0</v>
      </c>
      <c r="H38" s="361">
        <f t="shared" ref="H38" si="38">+M38</f>
        <v>0</v>
      </c>
      <c r="I38" s="644">
        <f>+'B) Reajuste Tarifas y Ocupación'!C28</f>
        <v>0</v>
      </c>
      <c r="J38" s="360">
        <f>+'B) Reajuste Tarifas y Ocupación'!D28</f>
        <v>0</v>
      </c>
      <c r="K38" s="360">
        <f>+'B) Reajuste Tarifas y Ocupación'!E28</f>
        <v>0</v>
      </c>
      <c r="L38" s="360">
        <f>+'B) Reajuste Tarifas y Ocupación'!F28</f>
        <v>0</v>
      </c>
      <c r="M38" s="405">
        <f>+'B) Reajuste Tarifas y Ocupación'!G28</f>
        <v>0</v>
      </c>
      <c r="N38" s="657"/>
      <c r="O38" s="667"/>
      <c r="P38" s="680"/>
      <c r="Q38" s="717"/>
    </row>
    <row r="39" spans="1:17" s="10" customFormat="1" ht="13.5" customHeight="1" thickBot="1" x14ac:dyDescent="0.25">
      <c r="A39" s="732"/>
      <c r="B39" s="720"/>
      <c r="C39" s="225" t="s">
        <v>9</v>
      </c>
      <c r="D39" s="399">
        <f>D38*D37</f>
        <v>0</v>
      </c>
      <c r="E39" s="630">
        <f>E38*E37</f>
        <v>0</v>
      </c>
      <c r="F39" s="630">
        <f t="shared" ref="F39:H39" si="39">F38*F37</f>
        <v>0</v>
      </c>
      <c r="G39" s="630">
        <f t="shared" si="39"/>
        <v>0</v>
      </c>
      <c r="H39" s="400">
        <f t="shared" si="39"/>
        <v>0</v>
      </c>
      <c r="I39" s="645">
        <f>I38*I37*12</f>
        <v>0</v>
      </c>
      <c r="J39" s="630">
        <f t="shared" ref="J39" si="40">J38*J37*12</f>
        <v>0</v>
      </c>
      <c r="K39" s="630">
        <f t="shared" ref="K39" si="41">K38*K37*12</f>
        <v>0</v>
      </c>
      <c r="L39" s="630">
        <f t="shared" ref="L39" si="42">L38*L37*12</f>
        <v>0</v>
      </c>
      <c r="M39" s="631">
        <f t="shared" ref="M39" si="43">M38*M37*12</f>
        <v>0</v>
      </c>
      <c r="N39" s="659">
        <f>SUM(D39:H39)</f>
        <v>0</v>
      </c>
      <c r="O39" s="669">
        <f>SUM(I39:M39)</f>
        <v>0</v>
      </c>
      <c r="P39" s="683"/>
      <c r="Q39" s="672">
        <f>N39+O39+P39</f>
        <v>0</v>
      </c>
    </row>
    <row r="40" spans="1:17" s="10" customFormat="1" ht="15.75" customHeight="1" thickBot="1" x14ac:dyDescent="0.25">
      <c r="A40" s="733"/>
      <c r="B40" s="734" t="s">
        <v>10</v>
      </c>
      <c r="C40" s="734"/>
      <c r="D40" s="636">
        <f>+D33+D39+D36</f>
        <v>0</v>
      </c>
      <c r="E40" s="637">
        <f t="shared" ref="E40:P40" si="44">+E33+E39+E36</f>
        <v>0</v>
      </c>
      <c r="F40" s="637">
        <f>+F33+F39+F36</f>
        <v>0</v>
      </c>
      <c r="G40" s="637">
        <f t="shared" si="44"/>
        <v>0</v>
      </c>
      <c r="H40" s="638">
        <f t="shared" si="44"/>
        <v>0</v>
      </c>
      <c r="I40" s="641">
        <f>+I33+I39+I36</f>
        <v>0</v>
      </c>
      <c r="J40" s="637">
        <f>+J33+J39+J36</f>
        <v>0</v>
      </c>
      <c r="K40" s="637">
        <f t="shared" si="44"/>
        <v>0</v>
      </c>
      <c r="L40" s="637">
        <f t="shared" si="44"/>
        <v>0</v>
      </c>
      <c r="M40" s="640">
        <f>+M33+M39+M36</f>
        <v>0</v>
      </c>
      <c r="N40" s="636">
        <f t="shared" si="44"/>
        <v>0</v>
      </c>
      <c r="O40" s="640">
        <f t="shared" si="44"/>
        <v>0</v>
      </c>
      <c r="P40" s="403">
        <f t="shared" si="44"/>
        <v>0</v>
      </c>
      <c r="Q40" s="673">
        <f>+Q33+Q39+Q36</f>
        <v>0</v>
      </c>
    </row>
    <row r="41" spans="1:17" ht="15" customHeight="1" thickBot="1" x14ac:dyDescent="0.25">
      <c r="A41" s="729" t="s">
        <v>8</v>
      </c>
      <c r="B41" s="730"/>
      <c r="C41" s="730"/>
      <c r="D41" s="661">
        <f>+D30+D40</f>
        <v>0</v>
      </c>
      <c r="E41" s="662">
        <f t="shared" ref="E41:P41" si="45">+E30+E40</f>
        <v>0</v>
      </c>
      <c r="F41" s="662">
        <f t="shared" si="45"/>
        <v>0</v>
      </c>
      <c r="G41" s="662">
        <f t="shared" si="45"/>
        <v>0</v>
      </c>
      <c r="H41" s="663">
        <f t="shared" si="45"/>
        <v>0</v>
      </c>
      <c r="I41" s="664">
        <f t="shared" si="45"/>
        <v>0</v>
      </c>
      <c r="J41" s="662">
        <f t="shared" si="45"/>
        <v>0</v>
      </c>
      <c r="K41" s="662">
        <f t="shared" si="45"/>
        <v>0</v>
      </c>
      <c r="L41" s="662">
        <f t="shared" si="45"/>
        <v>0</v>
      </c>
      <c r="M41" s="665">
        <f t="shared" si="45"/>
        <v>0</v>
      </c>
      <c r="N41" s="661">
        <f t="shared" si="45"/>
        <v>0</v>
      </c>
      <c r="O41" s="665">
        <f>+O30+O40</f>
        <v>0</v>
      </c>
      <c r="P41" s="684">
        <f t="shared" si="45"/>
        <v>0</v>
      </c>
      <c r="Q41" s="674">
        <f>+Q30+Q40</f>
        <v>0</v>
      </c>
    </row>
  </sheetData>
  <sheetProtection algorithmName="SHA-512" hashValue="FY+9+Rom1OF6TtUhQYu86NnqNWonpnMerGdSa0N71+iheJkN4yNipx/LsvSczbg+yhmOqCyzIyNAdN9emfI8uA==" saltValue="zpuZWzOyGR9kyMHr9oGGBA==" spinCount="100000" sheet="1" objects="1" scenarios="1"/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3" type="noConversion"/>
  <conditionalFormatting sqref="C13:N13 E17:N17 B9:I9 B12:I12 B10:C11 E10:I11 D14:N16">
    <cfRule type="cellIs" dxfId="7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opLeftCell="A7" zoomScaleNormal="100" workbookViewId="0">
      <selection activeCell="E32" sqref="E32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204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197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35" t="s">
        <v>0</v>
      </c>
      <c r="D5" s="795"/>
      <c r="E5" s="82"/>
      <c r="F5" s="766" t="s">
        <v>122</v>
      </c>
      <c r="G5" s="767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2"/>
      <c r="D6" s="82"/>
      <c r="E6" s="82"/>
      <c r="F6" s="85"/>
      <c r="G6" s="85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2"/>
      <c r="D7" s="82"/>
      <c r="E7" s="82"/>
      <c r="F7" s="85"/>
      <c r="G7" s="85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76" t="s">
        <v>151</v>
      </c>
      <c r="B8" s="776"/>
      <c r="C8" s="776"/>
      <c r="D8" s="776"/>
      <c r="E8" s="83"/>
      <c r="F8" s="85"/>
      <c r="G8" s="8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77" t="s">
        <v>135</v>
      </c>
      <c r="B10" s="771" t="s">
        <v>5</v>
      </c>
      <c r="C10" s="773" t="s">
        <v>237</v>
      </c>
      <c r="D10" s="774"/>
      <c r="E10" s="774"/>
      <c r="F10" s="774"/>
      <c r="G10" s="775"/>
      <c r="H10" s="792" t="s">
        <v>108</v>
      </c>
      <c r="I10" s="793"/>
      <c r="J10" s="793"/>
      <c r="K10" s="793"/>
      <c r="L10" s="792"/>
      <c r="M10" s="773" t="s">
        <v>272</v>
      </c>
      <c r="N10" s="774"/>
      <c r="O10" s="774"/>
      <c r="P10" s="774"/>
      <c r="Q10" s="775"/>
      <c r="R10" s="17"/>
    </row>
    <row r="11" spans="1:256" ht="64.5" thickBot="1" x14ac:dyDescent="0.25">
      <c r="A11" s="778"/>
      <c r="B11" s="772"/>
      <c r="C11" s="396" t="s">
        <v>86</v>
      </c>
      <c r="D11" s="397" t="s">
        <v>139</v>
      </c>
      <c r="E11" s="397" t="s">
        <v>140</v>
      </c>
      <c r="F11" s="397" t="s">
        <v>87</v>
      </c>
      <c r="G11" s="398" t="s">
        <v>88</v>
      </c>
      <c r="H11" s="536" t="s">
        <v>86</v>
      </c>
      <c r="I11" s="462" t="s">
        <v>139</v>
      </c>
      <c r="J11" s="462" t="s">
        <v>140</v>
      </c>
      <c r="K11" s="463" t="s">
        <v>87</v>
      </c>
      <c r="L11" s="546" t="s">
        <v>88</v>
      </c>
      <c r="M11" s="396" t="s">
        <v>86</v>
      </c>
      <c r="N11" s="397" t="s">
        <v>139</v>
      </c>
      <c r="O11" s="397" t="s">
        <v>140</v>
      </c>
      <c r="P11" s="397" t="s">
        <v>87</v>
      </c>
      <c r="Q11" s="398" t="s">
        <v>88</v>
      </c>
      <c r="R11" s="17"/>
    </row>
    <row r="12" spans="1:256" ht="13.5" customHeight="1" x14ac:dyDescent="0.2">
      <c r="A12" s="783" t="s">
        <v>228</v>
      </c>
      <c r="B12" s="532" t="s">
        <v>126</v>
      </c>
      <c r="C12" s="540">
        <v>74300</v>
      </c>
      <c r="D12" s="353">
        <v>89100</v>
      </c>
      <c r="E12" s="353">
        <v>89100</v>
      </c>
      <c r="F12" s="353">
        <v>127300</v>
      </c>
      <c r="G12" s="541">
        <v>187200</v>
      </c>
      <c r="H12" s="537">
        <v>0.13</v>
      </c>
      <c r="I12" s="465">
        <f>+H12</f>
        <v>0.13</v>
      </c>
      <c r="J12" s="465">
        <f>+H12</f>
        <v>0.13</v>
      </c>
      <c r="K12" s="465">
        <f>+H12</f>
        <v>0.13</v>
      </c>
      <c r="L12" s="547">
        <f>+H12</f>
        <v>0.13</v>
      </c>
      <c r="M12" s="504">
        <f>CEILING(C12*(1+H12),100)</f>
        <v>84000</v>
      </c>
      <c r="N12" s="505">
        <f>+CEILING(C12*(1.2)*(1+I12),100)</f>
        <v>100800</v>
      </c>
      <c r="O12" s="505">
        <f>+CEILING(C12*(1.2)*(1+J12),100)</f>
        <v>100800</v>
      </c>
      <c r="P12" s="505">
        <f>+CEILING(F12*(1+K12),100)</f>
        <v>143900</v>
      </c>
      <c r="Q12" s="506">
        <f>+CEILING(G12*(1+L12),100)</f>
        <v>211600</v>
      </c>
      <c r="R12" s="63"/>
    </row>
    <row r="13" spans="1:256" ht="13.5" customHeight="1" x14ac:dyDescent="0.2">
      <c r="A13" s="794"/>
      <c r="B13" s="533" t="s">
        <v>210</v>
      </c>
      <c r="C13" s="542">
        <v>106200</v>
      </c>
      <c r="D13" s="354">
        <v>127400</v>
      </c>
      <c r="E13" s="354">
        <v>127400</v>
      </c>
      <c r="F13" s="354">
        <v>173100</v>
      </c>
      <c r="G13" s="543">
        <v>270000</v>
      </c>
      <c r="H13" s="538">
        <v>0.13</v>
      </c>
      <c r="I13" s="466">
        <f>+H13</f>
        <v>0.13</v>
      </c>
      <c r="J13" s="466">
        <f>+H13</f>
        <v>0.13</v>
      </c>
      <c r="K13" s="466">
        <f>+H13</f>
        <v>0.13</v>
      </c>
      <c r="L13" s="548">
        <f>+H13</f>
        <v>0.13</v>
      </c>
      <c r="M13" s="507">
        <f>CEILING(C13*(1+H13),100)</f>
        <v>120100</v>
      </c>
      <c r="N13" s="508">
        <f>+CEILING(C13*(1.2)*(1+I13),100)</f>
        <v>144100</v>
      </c>
      <c r="O13" s="508">
        <f>+CEILING(C13*(1.2)*(1+J13),100)</f>
        <v>144100</v>
      </c>
      <c r="P13" s="508">
        <f>+CEILING(F13*(1+K13),100)</f>
        <v>195700</v>
      </c>
      <c r="Q13" s="509">
        <f>+CEILING(G13*(1+L13),100)</f>
        <v>305100</v>
      </c>
      <c r="R13" s="63"/>
    </row>
    <row r="14" spans="1:256" ht="13.5" customHeight="1" thickBot="1" x14ac:dyDescent="0.25">
      <c r="A14" s="785"/>
      <c r="B14" s="534" t="s">
        <v>211</v>
      </c>
      <c r="C14" s="544">
        <v>123800</v>
      </c>
      <c r="D14" s="531">
        <v>148600</v>
      </c>
      <c r="E14" s="531">
        <v>148600</v>
      </c>
      <c r="F14" s="531">
        <v>208300</v>
      </c>
      <c r="G14" s="545">
        <v>331000</v>
      </c>
      <c r="H14" s="539">
        <v>0.13</v>
      </c>
      <c r="I14" s="467">
        <f t="shared" ref="I14" si="0">+H14</f>
        <v>0.13</v>
      </c>
      <c r="J14" s="467">
        <f t="shared" ref="J14" si="1">+H14</f>
        <v>0.13</v>
      </c>
      <c r="K14" s="467">
        <f t="shared" ref="K14" si="2">+H14</f>
        <v>0.13</v>
      </c>
      <c r="L14" s="549">
        <f t="shared" ref="L14" si="3">+H14</f>
        <v>0.13</v>
      </c>
      <c r="M14" s="510">
        <f t="shared" ref="M14" si="4">CEILING(C14*(1+H14),100)</f>
        <v>139900</v>
      </c>
      <c r="N14" s="511">
        <f>+CEILING(C14*(1.2)*(1+I14),100)</f>
        <v>167900</v>
      </c>
      <c r="O14" s="511">
        <f t="shared" ref="O14" si="5">+CEILING(C14*(1.2)*(1+J14),100)</f>
        <v>167900</v>
      </c>
      <c r="P14" s="511">
        <f t="shared" ref="P14" si="6">+CEILING(F14*(1+K14),100)</f>
        <v>235400</v>
      </c>
      <c r="Q14" s="512">
        <f t="shared" ref="Q14" si="7">+CEILING(G14*(1+L14),100)</f>
        <v>374100</v>
      </c>
    </row>
    <row r="15" spans="1:256" ht="12.75" customHeight="1" x14ac:dyDescent="0.2">
      <c r="A15" s="783" t="s">
        <v>229</v>
      </c>
      <c r="B15" s="532" t="s">
        <v>225</v>
      </c>
      <c r="C15" s="540">
        <v>327700</v>
      </c>
      <c r="D15" s="353">
        <v>393300</v>
      </c>
      <c r="E15" s="353">
        <v>393300</v>
      </c>
      <c r="F15" s="353">
        <v>409600</v>
      </c>
      <c r="G15" s="541">
        <v>491600</v>
      </c>
      <c r="H15" s="537">
        <v>0.06</v>
      </c>
      <c r="I15" s="465">
        <f t="shared" ref="I15" si="8">+H15</f>
        <v>0.06</v>
      </c>
      <c r="J15" s="465">
        <f t="shared" ref="J15" si="9">+H15</f>
        <v>0.06</v>
      </c>
      <c r="K15" s="465">
        <f t="shared" ref="K15" si="10">+H15</f>
        <v>0.06</v>
      </c>
      <c r="L15" s="547">
        <f t="shared" ref="L15" si="11">+H15</f>
        <v>0.06</v>
      </c>
      <c r="M15" s="504">
        <f t="shared" ref="M15" si="12">CEILING(C15*(1+H15),100)</f>
        <v>347400</v>
      </c>
      <c r="N15" s="505">
        <f>+CEILING(C15*(1.2)*(1+I15),100)</f>
        <v>416900</v>
      </c>
      <c r="O15" s="505">
        <f>+CEILING(C15*(1.2)*(1+J15),100)</f>
        <v>416900</v>
      </c>
      <c r="P15" s="505">
        <f t="shared" ref="P15" si="13">+CEILING(F15*(1+K15),100)</f>
        <v>434200</v>
      </c>
      <c r="Q15" s="506">
        <f t="shared" ref="Q15" si="14">+CEILING(G15*(1+L15),100)</f>
        <v>521100</v>
      </c>
      <c r="R15" s="42"/>
    </row>
    <row r="16" spans="1:256" x14ac:dyDescent="0.2">
      <c r="A16" s="784"/>
      <c r="B16" s="535" t="s">
        <v>224</v>
      </c>
      <c r="C16" s="786"/>
      <c r="D16" s="787"/>
      <c r="E16" s="787"/>
      <c r="F16" s="787"/>
      <c r="G16" s="788"/>
      <c r="H16" s="789"/>
      <c r="I16" s="790"/>
      <c r="J16" s="790"/>
      <c r="K16" s="790"/>
      <c r="L16" s="791"/>
      <c r="M16" s="796"/>
      <c r="N16" s="797"/>
      <c r="O16" s="797"/>
      <c r="P16" s="797"/>
      <c r="Q16" s="798"/>
    </row>
    <row r="17" spans="1:17" ht="13.5" thickBot="1" x14ac:dyDescent="0.25">
      <c r="A17" s="785"/>
      <c r="B17" s="534" t="s">
        <v>223</v>
      </c>
      <c r="C17" s="685">
        <v>196700</v>
      </c>
      <c r="D17" s="686">
        <v>236000</v>
      </c>
      <c r="E17" s="686">
        <v>236000</v>
      </c>
      <c r="F17" s="686">
        <v>295000</v>
      </c>
      <c r="G17" s="687">
        <v>393300</v>
      </c>
      <c r="H17" s="539">
        <v>0.06</v>
      </c>
      <c r="I17" s="467">
        <f t="shared" ref="I17" si="15">+H17</f>
        <v>0.06</v>
      </c>
      <c r="J17" s="467">
        <f t="shared" ref="J17" si="16">+H17</f>
        <v>0.06</v>
      </c>
      <c r="K17" s="467">
        <f t="shared" ref="K17" si="17">+H17</f>
        <v>0.06</v>
      </c>
      <c r="L17" s="549">
        <f t="shared" ref="L17" si="18">+H17</f>
        <v>0.06</v>
      </c>
      <c r="M17" s="510">
        <f t="shared" ref="M17" si="19">CEILING(C17*(1+H17),100)</f>
        <v>208600</v>
      </c>
      <c r="N17" s="511">
        <f t="shared" ref="N17" si="20">+CEILING(C17*(1.2)*(1+I17),100)</f>
        <v>250300</v>
      </c>
      <c r="O17" s="511">
        <f t="shared" ref="O17" si="21">+CEILING(C17*(1.2)*(1+J17),100)</f>
        <v>250300</v>
      </c>
      <c r="P17" s="511">
        <f t="shared" ref="P17" si="22">+CEILING(F17*(1+K17),100)</f>
        <v>312700</v>
      </c>
      <c r="Q17" s="512">
        <f>+CEILING(G17*(1+L17),100)</f>
        <v>416900</v>
      </c>
    </row>
    <row r="18" spans="1:17" x14ac:dyDescent="0.2">
      <c r="D18" s="141"/>
      <c r="G18" s="513"/>
    </row>
    <row r="19" spans="1:17" ht="15.75" x14ac:dyDescent="0.2">
      <c r="A19" s="776" t="s">
        <v>152</v>
      </c>
      <c r="B19" s="776"/>
      <c r="C19" s="776"/>
      <c r="D19" s="776"/>
      <c r="E19" s="776"/>
      <c r="F19" s="776"/>
      <c r="G19" s="14"/>
      <c r="H19" s="14"/>
    </row>
    <row r="20" spans="1:17" ht="13.5" thickBot="1" x14ac:dyDescent="0.25"/>
    <row r="21" spans="1:17" ht="16.5" thickBot="1" x14ac:dyDescent="0.25">
      <c r="A21" s="781" t="s">
        <v>135</v>
      </c>
      <c r="B21" s="779" t="s">
        <v>5</v>
      </c>
      <c r="C21" s="768" t="s">
        <v>273</v>
      </c>
      <c r="D21" s="769"/>
      <c r="E21" s="769"/>
      <c r="F21" s="769"/>
      <c r="G21" s="769"/>
      <c r="H21" s="770"/>
    </row>
    <row r="22" spans="1:17" ht="79.5" customHeight="1" thickBot="1" x14ac:dyDescent="0.25">
      <c r="A22" s="782"/>
      <c r="B22" s="780"/>
      <c r="C22" s="77" t="s">
        <v>86</v>
      </c>
      <c r="D22" s="78" t="s">
        <v>139</v>
      </c>
      <c r="E22" s="78" t="s">
        <v>140</v>
      </c>
      <c r="F22" s="78" t="s">
        <v>87</v>
      </c>
      <c r="G22" s="552" t="s">
        <v>88</v>
      </c>
      <c r="H22" s="558" t="s">
        <v>134</v>
      </c>
    </row>
    <row r="23" spans="1:17" ht="20.100000000000001" customHeight="1" x14ac:dyDescent="0.2">
      <c r="A23" s="763" t="str">
        <f>+A12</f>
        <v>Jardín Infantil Pequeños Héroes</v>
      </c>
      <c r="B23" s="249" t="str">
        <f>+B12</f>
        <v>Media jornada</v>
      </c>
      <c r="C23" s="246">
        <v>0</v>
      </c>
      <c r="D23" s="139">
        <v>0</v>
      </c>
      <c r="E23" s="139">
        <v>0</v>
      </c>
      <c r="F23" s="139">
        <v>0</v>
      </c>
      <c r="G23" s="553">
        <v>0</v>
      </c>
      <c r="H23" s="559">
        <f>SUM(C23:G23)</f>
        <v>0</v>
      </c>
    </row>
    <row r="24" spans="1:17" ht="20.100000000000001" customHeight="1" thickBot="1" x14ac:dyDescent="0.25">
      <c r="A24" s="764"/>
      <c r="B24" s="250" t="str">
        <f t="shared" ref="B24:B28" si="23">+B13</f>
        <v>Media jornada Extendida</v>
      </c>
      <c r="C24" s="247">
        <v>0</v>
      </c>
      <c r="D24" s="223">
        <v>0</v>
      </c>
      <c r="E24" s="223">
        <v>0</v>
      </c>
      <c r="F24" s="223">
        <v>0</v>
      </c>
      <c r="G24" s="554">
        <v>0</v>
      </c>
      <c r="H24" s="560">
        <f>SUM(C24:G24)</f>
        <v>0</v>
      </c>
    </row>
    <row r="25" spans="1:17" ht="20.100000000000001" customHeight="1" thickBot="1" x14ac:dyDescent="0.25">
      <c r="A25" s="765"/>
      <c r="B25" s="322" t="str">
        <f t="shared" si="23"/>
        <v>Jornada Completa</v>
      </c>
      <c r="C25" s="248">
        <v>0</v>
      </c>
      <c r="D25" s="140">
        <v>0</v>
      </c>
      <c r="E25" s="140">
        <v>0</v>
      </c>
      <c r="F25" s="140">
        <v>0</v>
      </c>
      <c r="G25" s="555">
        <v>0</v>
      </c>
      <c r="H25" s="561">
        <f>SUM(C25:G25)</f>
        <v>0</v>
      </c>
      <c r="I25" s="557">
        <f>SUM(H23:H25)</f>
        <v>0</v>
      </c>
    </row>
    <row r="26" spans="1:17" ht="19.5" customHeight="1" x14ac:dyDescent="0.2">
      <c r="A26" s="760" t="str">
        <f>+A15</f>
        <v>Sala Cuna Pequeños Héroes</v>
      </c>
      <c r="B26" s="249" t="str">
        <f t="shared" si="23"/>
        <v>Diurna</v>
      </c>
      <c r="C26" s="246">
        <v>0</v>
      </c>
      <c r="D26" s="139">
        <v>0</v>
      </c>
      <c r="E26" s="139">
        <v>0</v>
      </c>
      <c r="F26" s="139">
        <v>0</v>
      </c>
      <c r="G26" s="553">
        <v>0</v>
      </c>
      <c r="H26" s="562">
        <f>SUM(C26:G26)</f>
        <v>0</v>
      </c>
    </row>
    <row r="27" spans="1:17" ht="19.5" customHeight="1" thickBot="1" x14ac:dyDescent="0.25">
      <c r="A27" s="761"/>
      <c r="B27" s="250" t="str">
        <f t="shared" si="23"/>
        <v>Nocturna</v>
      </c>
      <c r="C27" s="550"/>
      <c r="D27" s="551"/>
      <c r="E27" s="551"/>
      <c r="F27" s="551"/>
      <c r="G27" s="556"/>
      <c r="H27" s="563"/>
    </row>
    <row r="28" spans="1:17" ht="19.5" customHeight="1" thickBot="1" x14ac:dyDescent="0.25">
      <c r="A28" s="762"/>
      <c r="B28" s="251" t="str">
        <f t="shared" si="23"/>
        <v>Media Jornada</v>
      </c>
      <c r="C28" s="248">
        <v>0</v>
      </c>
      <c r="D28" s="140">
        <v>0</v>
      </c>
      <c r="E28" s="140">
        <v>0</v>
      </c>
      <c r="F28" s="140">
        <v>0</v>
      </c>
      <c r="G28" s="555">
        <v>0</v>
      </c>
      <c r="H28" s="564">
        <f>SUM(C28:G28)</f>
        <v>0</v>
      </c>
      <c r="I28" s="557">
        <f>SUM(H26:H28)</f>
        <v>0</v>
      </c>
    </row>
  </sheetData>
  <sheetProtection algorithmName="SHA-512" hashValue="fGuVwJdf05I6NajCKM97arH1eQC/MaZiTvV3aydjg8E3zHwLXeoxNBo4pYhVgz4rE4P2cE+AQiTvraDhxFzeZg==" saltValue="PYUcgjhQ+iNQh0QgQUHv1w==" spinCount="100000" sheet="1" objects="1" scenarios="1"/>
  <mergeCells count="19">
    <mergeCell ref="M10:Q10"/>
    <mergeCell ref="A19:F19"/>
    <mergeCell ref="H10:L10"/>
    <mergeCell ref="A12:A14"/>
    <mergeCell ref="C5:D5"/>
    <mergeCell ref="M16:Q16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16:G16"/>
    <mergeCell ref="H16:L16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opLeftCell="A92" zoomScaleNormal="100" workbookViewId="0">
      <selection activeCell="F127" sqref="F127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4.85546875" style="4" customWidth="1"/>
    <col min="11" max="11" width="1.85546875" style="4" customWidth="1"/>
    <col min="12" max="12" width="92.85546875" style="4" bestFit="1" customWidth="1"/>
    <col min="13" max="13" width="13.7109375" style="333" customWidth="1"/>
    <col min="14" max="14" width="12.85546875" style="333" bestFit="1" customWidth="1"/>
    <col min="15" max="15" width="11.42578125" style="333"/>
    <col min="16" max="16384" width="11.42578125" style="4"/>
  </cols>
  <sheetData>
    <row r="1" spans="1:10" x14ac:dyDescent="0.2">
      <c r="C1" s="41"/>
      <c r="D1" s="41" t="s">
        <v>205</v>
      </c>
      <c r="E1" s="41"/>
      <c r="F1" s="41"/>
      <c r="G1" s="41"/>
      <c r="H1" s="41"/>
    </row>
    <row r="2" spans="1:10" x14ac:dyDescent="0.2">
      <c r="C2" s="41"/>
      <c r="D2" s="41" t="s">
        <v>213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07" t="s">
        <v>0</v>
      </c>
      <c r="D4" s="812" t="s">
        <v>153</v>
      </c>
      <c r="E4" s="813"/>
      <c r="F4" s="41"/>
      <c r="G4" s="41"/>
      <c r="H4" s="41"/>
    </row>
    <row r="5" spans="1:10" x14ac:dyDescent="0.2">
      <c r="B5" s="41"/>
      <c r="C5" s="208"/>
      <c r="D5" s="41"/>
      <c r="E5" s="41"/>
      <c r="F5" s="41"/>
      <c r="G5" s="41"/>
      <c r="H5" s="41"/>
    </row>
    <row r="6" spans="1:10" x14ac:dyDescent="0.2">
      <c r="B6" s="41"/>
      <c r="C6" s="208"/>
      <c r="D6" s="41"/>
      <c r="E6" s="41"/>
      <c r="F6" s="41"/>
      <c r="G6" s="41"/>
      <c r="H6" s="41"/>
    </row>
    <row r="7" spans="1:10" x14ac:dyDescent="0.2">
      <c r="C7" s="6"/>
    </row>
    <row r="8" spans="1:10" ht="15.75" x14ac:dyDescent="0.2">
      <c r="A8" s="776" t="s">
        <v>154</v>
      </c>
      <c r="B8" s="776"/>
      <c r="C8" s="776"/>
      <c r="D8" s="208"/>
      <c r="G8" s="4"/>
    </row>
    <row r="10" spans="1:10" ht="12.75" customHeight="1" x14ac:dyDescent="0.2">
      <c r="A10" s="799" t="s">
        <v>113</v>
      </c>
      <c r="B10" s="803" t="s">
        <v>75</v>
      </c>
      <c r="C10" s="801" t="s">
        <v>76</v>
      </c>
      <c r="D10" s="815" t="s">
        <v>77</v>
      </c>
      <c r="E10" s="814" t="s">
        <v>78</v>
      </c>
      <c r="F10" s="814"/>
      <c r="G10" s="814"/>
      <c r="H10" s="816" t="s">
        <v>274</v>
      </c>
    </row>
    <row r="11" spans="1:10" ht="39" customHeight="1" thickBot="1" x14ac:dyDescent="0.25">
      <c r="A11" s="800"/>
      <c r="B11" s="804"/>
      <c r="C11" s="802"/>
      <c r="D11" s="815"/>
      <c r="E11" s="213" t="s">
        <v>67</v>
      </c>
      <c r="F11" s="214" t="s">
        <v>68</v>
      </c>
      <c r="G11" s="215" t="s">
        <v>6</v>
      </c>
      <c r="H11" s="817"/>
    </row>
    <row r="12" spans="1:10" ht="15.75" customHeight="1" x14ac:dyDescent="0.2">
      <c r="A12" s="808" t="str">
        <f>+'B) Reajuste Tarifas y Ocupación'!A12</f>
        <v>Jardín Infantil Pequeños Héroes</v>
      </c>
      <c r="B12" s="324"/>
      <c r="C12" s="291" t="s">
        <v>11</v>
      </c>
      <c r="D12" s="292">
        <f>SUM(D13+D18)</f>
        <v>2560009</v>
      </c>
      <c r="E12" s="365"/>
      <c r="F12" s="365"/>
      <c r="G12" s="293">
        <f>SUM(G13,G18)</f>
        <v>0</v>
      </c>
      <c r="H12" s="294">
        <f>SUM(H13,H18)</f>
        <v>2560009</v>
      </c>
      <c r="I12" s="295"/>
      <c r="J12" s="295"/>
    </row>
    <row r="13" spans="1:10" ht="12.75" customHeight="1" x14ac:dyDescent="0.2">
      <c r="A13" s="727"/>
      <c r="B13" s="296"/>
      <c r="C13" s="297" t="s">
        <v>12</v>
      </c>
      <c r="D13" s="298">
        <f>SUM(D14:D17)</f>
        <v>2560009</v>
      </c>
      <c r="E13" s="384"/>
      <c r="F13" s="384"/>
      <c r="G13" s="299">
        <f>SUM(G14:G17)</f>
        <v>0</v>
      </c>
      <c r="H13" s="300">
        <f>SUM(H14:H17)</f>
        <v>2560009</v>
      </c>
      <c r="I13" s="295"/>
      <c r="J13" s="295"/>
    </row>
    <row r="14" spans="1:10" ht="12.75" customHeight="1" x14ac:dyDescent="0.2">
      <c r="A14" s="727"/>
      <c r="B14" s="301">
        <v>53103040100000</v>
      </c>
      <c r="C14" s="302" t="s">
        <v>95</v>
      </c>
      <c r="D14" s="303">
        <f>+'F) Remuneraciones'!L11</f>
        <v>2560009</v>
      </c>
      <c r="E14" s="304">
        <v>0</v>
      </c>
      <c r="F14" s="369">
        <v>0</v>
      </c>
      <c r="G14" s="304">
        <f>E14*F14</f>
        <v>0</v>
      </c>
      <c r="H14" s="305">
        <f>D14+G14</f>
        <v>2560009</v>
      </c>
      <c r="I14" s="295"/>
      <c r="J14" s="295"/>
    </row>
    <row r="15" spans="1:10" ht="12.75" customHeight="1" x14ac:dyDescent="0.2">
      <c r="A15" s="727"/>
      <c r="B15" s="301">
        <v>53103050000000</v>
      </c>
      <c r="C15" s="302" t="s">
        <v>173</v>
      </c>
      <c r="D15" s="210">
        <v>0</v>
      </c>
      <c r="E15" s="212">
        <v>0</v>
      </c>
      <c r="F15" s="211">
        <v>0</v>
      </c>
      <c r="G15" s="304">
        <f>E15*F15</f>
        <v>0</v>
      </c>
      <c r="H15" s="305">
        <f>D15+G15</f>
        <v>0</v>
      </c>
      <c r="I15" s="295"/>
      <c r="J15" s="295"/>
    </row>
    <row r="16" spans="1:10" ht="12.75" customHeight="1" x14ac:dyDescent="0.2">
      <c r="A16" s="727"/>
      <c r="B16" s="326">
        <v>53103040400000</v>
      </c>
      <c r="C16" s="306" t="s">
        <v>174</v>
      </c>
      <c r="D16" s="210">
        <v>0</v>
      </c>
      <c r="E16" s="212">
        <v>0</v>
      </c>
      <c r="F16" s="211">
        <v>0</v>
      </c>
      <c r="G16" s="304">
        <f>E16*F16</f>
        <v>0</v>
      </c>
      <c r="H16" s="305">
        <f>D16+G16</f>
        <v>0</v>
      </c>
      <c r="I16" s="295"/>
      <c r="J16" s="295"/>
    </row>
    <row r="17" spans="1:15" ht="12.75" customHeight="1" x14ac:dyDescent="0.2">
      <c r="A17" s="727"/>
      <c r="B17" s="301">
        <v>53103080010000</v>
      </c>
      <c r="C17" s="302" t="s">
        <v>175</v>
      </c>
      <c r="D17" s="210">
        <v>0</v>
      </c>
      <c r="E17" s="212">
        <v>0</v>
      </c>
      <c r="F17" s="211">
        <v>0</v>
      </c>
      <c r="G17" s="304">
        <f>E17*F17</f>
        <v>0</v>
      </c>
      <c r="H17" s="305">
        <f>D17+G17</f>
        <v>0</v>
      </c>
      <c r="I17" s="295"/>
      <c r="J17" s="295"/>
      <c r="L17" s="810" t="s">
        <v>232</v>
      </c>
      <c r="M17" s="809" t="s">
        <v>226</v>
      </c>
      <c r="N17" s="809" t="s">
        <v>230</v>
      </c>
      <c r="O17" s="809" t="s">
        <v>231</v>
      </c>
    </row>
    <row r="18" spans="1:15" ht="12.75" customHeight="1" x14ac:dyDescent="0.2">
      <c r="A18" s="727"/>
      <c r="B18" s="296"/>
      <c r="C18" s="297" t="s">
        <v>16</v>
      </c>
      <c r="D18" s="298">
        <f>SUM(D19:D38)</f>
        <v>0</v>
      </c>
      <c r="E18" s="384"/>
      <c r="F18" s="384"/>
      <c r="G18" s="298">
        <f>SUM(G19:G38)</f>
        <v>0</v>
      </c>
      <c r="H18" s="300">
        <f>SUM(H19:H38)</f>
        <v>0</v>
      </c>
      <c r="I18" s="295"/>
      <c r="J18" s="295"/>
      <c r="L18" s="811"/>
      <c r="M18" s="809"/>
      <c r="N18" s="809"/>
      <c r="O18" s="809"/>
    </row>
    <row r="19" spans="1:15" ht="12.75" customHeight="1" x14ac:dyDescent="0.2">
      <c r="A19" s="727"/>
      <c r="B19" s="301">
        <v>53201010100000</v>
      </c>
      <c r="C19" s="307" t="s">
        <v>176</v>
      </c>
      <c r="D19" s="210">
        <v>0</v>
      </c>
      <c r="E19" s="212">
        <v>0</v>
      </c>
      <c r="F19" s="211">
        <v>0</v>
      </c>
      <c r="G19" s="304">
        <f t="shared" ref="G19:G38" si="0">E19*F19</f>
        <v>0</v>
      </c>
      <c r="H19" s="305">
        <f t="shared" ref="H19:H38" si="1">D19+G19</f>
        <v>0</v>
      </c>
      <c r="I19" s="295"/>
      <c r="J19" s="295"/>
      <c r="L19" s="475" t="s">
        <v>11</v>
      </c>
      <c r="M19" s="476"/>
      <c r="N19" s="476"/>
      <c r="O19" s="476"/>
    </row>
    <row r="20" spans="1:15" ht="12.75" customHeight="1" x14ac:dyDescent="0.2">
      <c r="A20" s="727"/>
      <c r="B20" s="301">
        <v>53201010100000</v>
      </c>
      <c r="C20" s="307" t="s">
        <v>177</v>
      </c>
      <c r="D20" s="210">
        <v>0</v>
      </c>
      <c r="E20" s="212">
        <v>0</v>
      </c>
      <c r="F20" s="211">
        <v>0</v>
      </c>
      <c r="G20" s="304">
        <f t="shared" si="0"/>
        <v>0</v>
      </c>
      <c r="H20" s="305">
        <f t="shared" si="1"/>
        <v>0</v>
      </c>
      <c r="I20" s="295"/>
      <c r="J20" s="295"/>
      <c r="L20" s="472" t="s">
        <v>16</v>
      </c>
      <c r="M20" s="473"/>
      <c r="N20" s="474"/>
      <c r="O20" s="474"/>
    </row>
    <row r="21" spans="1:15" ht="12.75" customHeight="1" x14ac:dyDescent="0.2">
      <c r="A21" s="727"/>
      <c r="B21" s="301">
        <v>53201010100000</v>
      </c>
      <c r="C21" s="307" t="s">
        <v>178</v>
      </c>
      <c r="D21" s="210">
        <v>0</v>
      </c>
      <c r="E21" s="212">
        <v>0</v>
      </c>
      <c r="F21" s="211">
        <v>0</v>
      </c>
      <c r="G21" s="304">
        <f t="shared" si="0"/>
        <v>0</v>
      </c>
      <c r="H21" s="305">
        <f t="shared" si="1"/>
        <v>0</v>
      </c>
      <c r="I21" s="295"/>
      <c r="J21" s="295"/>
      <c r="L21" s="330" t="s">
        <v>179</v>
      </c>
      <c r="M21" s="378">
        <v>0</v>
      </c>
      <c r="N21" s="329">
        <f t="shared" ref="N21:N68" si="2">M21*0.7</f>
        <v>0</v>
      </c>
      <c r="O21" s="329">
        <f t="shared" ref="O21:O68" si="3">M21*0.3</f>
        <v>0</v>
      </c>
    </row>
    <row r="22" spans="1:15" ht="12.75" customHeight="1" x14ac:dyDescent="0.2">
      <c r="A22" s="727"/>
      <c r="B22" s="301">
        <v>53202010100000</v>
      </c>
      <c r="C22" s="302" t="s">
        <v>179</v>
      </c>
      <c r="D22" s="367">
        <f>N21</f>
        <v>0</v>
      </c>
      <c r="E22" s="367">
        <v>0</v>
      </c>
      <c r="F22" s="368">
        <v>0</v>
      </c>
      <c r="G22" s="304">
        <f t="shared" si="0"/>
        <v>0</v>
      </c>
      <c r="H22" s="305">
        <f t="shared" si="1"/>
        <v>0</v>
      </c>
      <c r="I22" s="295"/>
      <c r="J22" s="295"/>
      <c r="L22" s="302" t="s">
        <v>19</v>
      </c>
      <c r="M22" s="379">
        <v>0</v>
      </c>
      <c r="N22" s="329">
        <f t="shared" si="2"/>
        <v>0</v>
      </c>
      <c r="O22" s="329">
        <f t="shared" si="3"/>
        <v>0</v>
      </c>
    </row>
    <row r="23" spans="1:15" ht="12.75" customHeight="1" x14ac:dyDescent="0.2">
      <c r="A23" s="727"/>
      <c r="B23" s="301">
        <v>53203010100000</v>
      </c>
      <c r="C23" s="302" t="s">
        <v>19</v>
      </c>
      <c r="D23" s="304">
        <f>N22</f>
        <v>0</v>
      </c>
      <c r="E23" s="304">
        <v>0</v>
      </c>
      <c r="F23" s="368">
        <v>0</v>
      </c>
      <c r="G23" s="304">
        <f t="shared" si="0"/>
        <v>0</v>
      </c>
      <c r="H23" s="305">
        <f>D23+G23</f>
        <v>0</v>
      </c>
      <c r="I23" s="295"/>
      <c r="J23" s="295"/>
      <c r="L23" s="302" t="s">
        <v>180</v>
      </c>
      <c r="M23" s="379">
        <v>0</v>
      </c>
      <c r="N23" s="329">
        <f t="shared" si="2"/>
        <v>0</v>
      </c>
      <c r="O23" s="329">
        <f t="shared" si="3"/>
        <v>0</v>
      </c>
    </row>
    <row r="24" spans="1:15" ht="12.75" customHeight="1" x14ac:dyDescent="0.2">
      <c r="A24" s="727"/>
      <c r="B24" s="301">
        <v>53203030000000</v>
      </c>
      <c r="C24" s="302" t="s">
        <v>180</v>
      </c>
      <c r="D24" s="304">
        <f>N23</f>
        <v>0</v>
      </c>
      <c r="E24" s="304">
        <v>0</v>
      </c>
      <c r="F24" s="368">
        <v>0</v>
      </c>
      <c r="G24" s="304">
        <f t="shared" si="0"/>
        <v>0</v>
      </c>
      <c r="H24" s="305">
        <f t="shared" si="1"/>
        <v>0</v>
      </c>
      <c r="I24" s="295"/>
      <c r="J24" s="295"/>
      <c r="L24" s="302" t="s">
        <v>214</v>
      </c>
      <c r="M24" s="379">
        <v>0</v>
      </c>
      <c r="N24" s="329">
        <f t="shared" si="2"/>
        <v>0</v>
      </c>
      <c r="O24" s="329">
        <f t="shared" si="3"/>
        <v>0</v>
      </c>
    </row>
    <row r="25" spans="1:15" ht="12.75" customHeight="1" x14ac:dyDescent="0.2">
      <c r="A25" s="727"/>
      <c r="B25" s="301">
        <v>53204030000000</v>
      </c>
      <c r="C25" s="302" t="s">
        <v>214</v>
      </c>
      <c r="D25" s="304">
        <f>N24</f>
        <v>0</v>
      </c>
      <c r="E25" s="304">
        <v>0</v>
      </c>
      <c r="F25" s="368">
        <v>0</v>
      </c>
      <c r="G25" s="304">
        <f t="shared" si="0"/>
        <v>0</v>
      </c>
      <c r="H25" s="305">
        <f>D25+G25</f>
        <v>0</v>
      </c>
      <c r="I25" s="295"/>
      <c r="J25" s="295"/>
      <c r="L25" s="302" t="s">
        <v>22</v>
      </c>
      <c r="M25" s="379">
        <v>0</v>
      </c>
      <c r="N25" s="329">
        <f t="shared" si="2"/>
        <v>0</v>
      </c>
      <c r="O25" s="329">
        <f t="shared" si="3"/>
        <v>0</v>
      </c>
    </row>
    <row r="26" spans="1:15" ht="12.75" customHeight="1" x14ac:dyDescent="0.2">
      <c r="A26" s="727"/>
      <c r="B26" s="301">
        <v>53204100100001</v>
      </c>
      <c r="C26" s="302" t="s">
        <v>22</v>
      </c>
      <c r="D26" s="304">
        <f t="shared" ref="D26:D33" si="4">N25</f>
        <v>0</v>
      </c>
      <c r="E26" s="304">
        <v>0</v>
      </c>
      <c r="F26" s="368">
        <v>0</v>
      </c>
      <c r="G26" s="304">
        <f t="shared" si="0"/>
        <v>0</v>
      </c>
      <c r="H26" s="305">
        <f t="shared" si="1"/>
        <v>0</v>
      </c>
      <c r="I26" s="295"/>
      <c r="J26" s="295"/>
      <c r="L26" s="302" t="s">
        <v>182</v>
      </c>
      <c r="M26" s="379">
        <v>0</v>
      </c>
      <c r="N26" s="329">
        <f t="shared" si="2"/>
        <v>0</v>
      </c>
      <c r="O26" s="329">
        <f t="shared" si="3"/>
        <v>0</v>
      </c>
    </row>
    <row r="27" spans="1:15" ht="12.75" customHeight="1" x14ac:dyDescent="0.2">
      <c r="A27" s="727"/>
      <c r="B27" s="301">
        <v>53204130100000</v>
      </c>
      <c r="C27" s="302" t="s">
        <v>182</v>
      </c>
      <c r="D27" s="304">
        <f t="shared" si="4"/>
        <v>0</v>
      </c>
      <c r="E27" s="304">
        <v>0</v>
      </c>
      <c r="F27" s="368">
        <v>0</v>
      </c>
      <c r="G27" s="304">
        <f t="shared" si="0"/>
        <v>0</v>
      </c>
      <c r="H27" s="305">
        <f t="shared" si="1"/>
        <v>0</v>
      </c>
      <c r="I27" s="295"/>
      <c r="J27" s="295"/>
      <c r="L27" s="302" t="s">
        <v>24</v>
      </c>
      <c r="M27" s="379">
        <v>0</v>
      </c>
      <c r="N27" s="329">
        <f t="shared" si="2"/>
        <v>0</v>
      </c>
      <c r="O27" s="329">
        <f t="shared" si="3"/>
        <v>0</v>
      </c>
    </row>
    <row r="28" spans="1:15" ht="12.75" customHeight="1" x14ac:dyDescent="0.2">
      <c r="A28" s="727"/>
      <c r="B28" s="301">
        <v>53205010100000</v>
      </c>
      <c r="C28" s="302" t="s">
        <v>24</v>
      </c>
      <c r="D28" s="304">
        <f t="shared" si="4"/>
        <v>0</v>
      </c>
      <c r="E28" s="304">
        <v>0</v>
      </c>
      <c r="F28" s="368">
        <v>0</v>
      </c>
      <c r="G28" s="304">
        <f t="shared" si="0"/>
        <v>0</v>
      </c>
      <c r="H28" s="305">
        <f t="shared" si="1"/>
        <v>0</v>
      </c>
      <c r="I28" s="295"/>
      <c r="J28" s="295"/>
      <c r="L28" s="302" t="s">
        <v>25</v>
      </c>
      <c r="M28" s="379">
        <v>0</v>
      </c>
      <c r="N28" s="329">
        <f t="shared" si="2"/>
        <v>0</v>
      </c>
      <c r="O28" s="329">
        <f t="shared" si="3"/>
        <v>0</v>
      </c>
    </row>
    <row r="29" spans="1:15" ht="12.75" customHeight="1" x14ac:dyDescent="0.2">
      <c r="A29" s="727"/>
      <c r="B29" s="301">
        <v>53205020100000</v>
      </c>
      <c r="C29" s="302" t="s">
        <v>25</v>
      </c>
      <c r="D29" s="304">
        <f t="shared" si="4"/>
        <v>0</v>
      </c>
      <c r="E29" s="304">
        <v>0</v>
      </c>
      <c r="F29" s="368">
        <v>0</v>
      </c>
      <c r="G29" s="304">
        <f t="shared" si="0"/>
        <v>0</v>
      </c>
      <c r="H29" s="305">
        <f t="shared" si="1"/>
        <v>0</v>
      </c>
      <c r="I29" s="295"/>
      <c r="J29" s="295"/>
      <c r="L29" s="302" t="s">
        <v>26</v>
      </c>
      <c r="M29" s="379">
        <v>0</v>
      </c>
      <c r="N29" s="329">
        <f t="shared" si="2"/>
        <v>0</v>
      </c>
      <c r="O29" s="329">
        <f t="shared" si="3"/>
        <v>0</v>
      </c>
    </row>
    <row r="30" spans="1:15" ht="12.75" customHeight="1" x14ac:dyDescent="0.2">
      <c r="A30" s="727"/>
      <c r="B30" s="301">
        <v>53205030100000</v>
      </c>
      <c r="C30" s="302" t="s">
        <v>26</v>
      </c>
      <c r="D30" s="304">
        <f t="shared" si="4"/>
        <v>0</v>
      </c>
      <c r="E30" s="304">
        <v>0</v>
      </c>
      <c r="F30" s="368">
        <v>0</v>
      </c>
      <c r="G30" s="304">
        <f t="shared" si="0"/>
        <v>0</v>
      </c>
      <c r="H30" s="305">
        <f t="shared" si="1"/>
        <v>0</v>
      </c>
      <c r="I30" s="295"/>
      <c r="J30" s="295"/>
      <c r="L30" s="302" t="s">
        <v>27</v>
      </c>
      <c r="M30" s="379">
        <v>0</v>
      </c>
      <c r="N30" s="329">
        <f t="shared" si="2"/>
        <v>0</v>
      </c>
      <c r="O30" s="329">
        <f t="shared" si="3"/>
        <v>0</v>
      </c>
    </row>
    <row r="31" spans="1:15" ht="12.75" customHeight="1" x14ac:dyDescent="0.2">
      <c r="A31" s="727"/>
      <c r="B31" s="301">
        <v>53205050100000</v>
      </c>
      <c r="C31" s="302" t="s">
        <v>27</v>
      </c>
      <c r="D31" s="304">
        <f t="shared" si="4"/>
        <v>0</v>
      </c>
      <c r="E31" s="304">
        <v>0</v>
      </c>
      <c r="F31" s="368">
        <v>0</v>
      </c>
      <c r="G31" s="304">
        <f t="shared" si="0"/>
        <v>0</v>
      </c>
      <c r="H31" s="305">
        <f t="shared" si="1"/>
        <v>0</v>
      </c>
      <c r="I31" s="295"/>
      <c r="J31" s="295"/>
      <c r="L31" s="302" t="s">
        <v>29</v>
      </c>
      <c r="M31" s="379">
        <v>0</v>
      </c>
      <c r="N31" s="329">
        <f t="shared" si="2"/>
        <v>0</v>
      </c>
      <c r="O31" s="329">
        <f t="shared" si="3"/>
        <v>0</v>
      </c>
    </row>
    <row r="32" spans="1:15" ht="12.75" customHeight="1" x14ac:dyDescent="0.2">
      <c r="A32" s="727"/>
      <c r="B32" s="301">
        <v>53205070100000</v>
      </c>
      <c r="C32" s="302" t="s">
        <v>29</v>
      </c>
      <c r="D32" s="304">
        <f t="shared" si="4"/>
        <v>0</v>
      </c>
      <c r="E32" s="304">
        <v>0</v>
      </c>
      <c r="F32" s="368">
        <v>0</v>
      </c>
      <c r="G32" s="304">
        <f t="shared" si="0"/>
        <v>0</v>
      </c>
      <c r="H32" s="305">
        <f t="shared" si="1"/>
        <v>0</v>
      </c>
      <c r="I32" s="295"/>
      <c r="J32" s="295"/>
      <c r="L32" s="302" t="s">
        <v>30</v>
      </c>
      <c r="M32" s="379">
        <v>0</v>
      </c>
      <c r="N32" s="329">
        <f t="shared" si="2"/>
        <v>0</v>
      </c>
      <c r="O32" s="329">
        <f t="shared" si="3"/>
        <v>0</v>
      </c>
    </row>
    <row r="33" spans="1:15" ht="12.75" customHeight="1" x14ac:dyDescent="0.2">
      <c r="A33" s="727"/>
      <c r="B33" s="301">
        <v>53208010100000</v>
      </c>
      <c r="C33" s="302" t="s">
        <v>30</v>
      </c>
      <c r="D33" s="304">
        <f t="shared" si="4"/>
        <v>0</v>
      </c>
      <c r="E33" s="304">
        <v>0</v>
      </c>
      <c r="F33" s="368">
        <v>0</v>
      </c>
      <c r="G33" s="304">
        <f t="shared" si="0"/>
        <v>0</v>
      </c>
      <c r="H33" s="305">
        <f t="shared" si="1"/>
        <v>0</v>
      </c>
      <c r="I33" s="295"/>
      <c r="J33" s="295"/>
      <c r="L33" s="302" t="s">
        <v>31</v>
      </c>
      <c r="M33" s="380">
        <v>0</v>
      </c>
      <c r="N33" s="329">
        <f t="shared" si="2"/>
        <v>0</v>
      </c>
      <c r="O33" s="329">
        <f t="shared" si="3"/>
        <v>0</v>
      </c>
    </row>
    <row r="34" spans="1:15" ht="12.75" customHeight="1" x14ac:dyDescent="0.2">
      <c r="A34" s="727"/>
      <c r="B34" s="301">
        <v>53208070100001</v>
      </c>
      <c r="C34" s="302" t="s">
        <v>31</v>
      </c>
      <c r="D34" s="304">
        <f>N33</f>
        <v>0</v>
      </c>
      <c r="E34" s="304">
        <v>0</v>
      </c>
      <c r="F34" s="368">
        <v>0</v>
      </c>
      <c r="G34" s="304">
        <f t="shared" si="0"/>
        <v>0</v>
      </c>
      <c r="H34" s="305">
        <f t="shared" si="1"/>
        <v>0</v>
      </c>
      <c r="I34" s="295"/>
      <c r="J34" s="295"/>
      <c r="L34" s="302" t="s">
        <v>183</v>
      </c>
      <c r="M34" s="379">
        <v>0</v>
      </c>
      <c r="N34" s="329">
        <f t="shared" si="2"/>
        <v>0</v>
      </c>
      <c r="O34" s="329">
        <f t="shared" si="3"/>
        <v>0</v>
      </c>
    </row>
    <row r="35" spans="1:15" ht="12.75" customHeight="1" x14ac:dyDescent="0.2">
      <c r="A35" s="727"/>
      <c r="B35" s="301">
        <v>53208100100001</v>
      </c>
      <c r="C35" s="302" t="s">
        <v>183</v>
      </c>
      <c r="D35" s="304">
        <f>N34</f>
        <v>0</v>
      </c>
      <c r="E35" s="304">
        <v>0</v>
      </c>
      <c r="F35" s="368">
        <v>0</v>
      </c>
      <c r="G35" s="304">
        <f t="shared" si="0"/>
        <v>0</v>
      </c>
      <c r="H35" s="305">
        <f t="shared" si="1"/>
        <v>0</v>
      </c>
      <c r="I35" s="295"/>
      <c r="J35" s="295"/>
      <c r="L35" s="302" t="s">
        <v>32</v>
      </c>
      <c r="M35" s="379">
        <v>0</v>
      </c>
      <c r="N35" s="329">
        <f t="shared" si="2"/>
        <v>0</v>
      </c>
      <c r="O35" s="329">
        <f t="shared" si="3"/>
        <v>0</v>
      </c>
    </row>
    <row r="36" spans="1:15" ht="12.75" customHeight="1" x14ac:dyDescent="0.2">
      <c r="A36" s="727"/>
      <c r="B36" s="301">
        <v>53211030000000</v>
      </c>
      <c r="C36" s="302" t="s">
        <v>32</v>
      </c>
      <c r="D36" s="304">
        <f t="shared" ref="D36:D37" si="5">N35</f>
        <v>0</v>
      </c>
      <c r="E36" s="304">
        <v>0</v>
      </c>
      <c r="F36" s="368">
        <v>0</v>
      </c>
      <c r="G36" s="304">
        <f t="shared" si="0"/>
        <v>0</v>
      </c>
      <c r="H36" s="305">
        <f t="shared" si="1"/>
        <v>0</v>
      </c>
      <c r="I36" s="295"/>
      <c r="J36" s="295"/>
      <c r="L36" s="330" t="s">
        <v>184</v>
      </c>
      <c r="M36" s="379">
        <v>0</v>
      </c>
      <c r="N36" s="329">
        <f t="shared" si="2"/>
        <v>0</v>
      </c>
      <c r="O36" s="329">
        <f t="shared" si="3"/>
        <v>0</v>
      </c>
    </row>
    <row r="37" spans="1:15" ht="12.75" customHeight="1" x14ac:dyDescent="0.2">
      <c r="A37" s="727"/>
      <c r="B37" s="301">
        <v>53212020100000</v>
      </c>
      <c r="C37" s="302" t="s">
        <v>184</v>
      </c>
      <c r="D37" s="304">
        <f t="shared" si="5"/>
        <v>0</v>
      </c>
      <c r="E37" s="304">
        <v>0</v>
      </c>
      <c r="F37" s="368">
        <v>0</v>
      </c>
      <c r="G37" s="304">
        <f t="shared" si="0"/>
        <v>0</v>
      </c>
      <c r="H37" s="305">
        <f t="shared" si="1"/>
        <v>0</v>
      </c>
      <c r="I37" s="295"/>
      <c r="J37" s="295"/>
      <c r="L37" s="302" t="s">
        <v>185</v>
      </c>
      <c r="M37" s="381">
        <v>0</v>
      </c>
      <c r="N37" s="329">
        <f t="shared" si="2"/>
        <v>0</v>
      </c>
      <c r="O37" s="329">
        <f t="shared" si="3"/>
        <v>0</v>
      </c>
    </row>
    <row r="38" spans="1:15" ht="12.75" customHeight="1" x14ac:dyDescent="0.2">
      <c r="A38" s="727"/>
      <c r="B38" s="301">
        <v>53214020000000</v>
      </c>
      <c r="C38" s="302" t="s">
        <v>185</v>
      </c>
      <c r="D38" s="304">
        <f>N37</f>
        <v>0</v>
      </c>
      <c r="E38" s="304">
        <v>0</v>
      </c>
      <c r="F38" s="368">
        <v>0</v>
      </c>
      <c r="G38" s="304">
        <f t="shared" si="0"/>
        <v>0</v>
      </c>
      <c r="H38" s="305">
        <f t="shared" si="1"/>
        <v>0</v>
      </c>
      <c r="I38" s="295"/>
      <c r="J38" s="295"/>
      <c r="L38" s="291" t="s">
        <v>34</v>
      </c>
      <c r="M38" s="382"/>
      <c r="N38" s="375"/>
      <c r="O38" s="375"/>
    </row>
    <row r="39" spans="1:15" ht="15.75" customHeight="1" x14ac:dyDescent="0.2">
      <c r="A39" s="727"/>
      <c r="B39" s="324"/>
      <c r="C39" s="291" t="s">
        <v>34</v>
      </c>
      <c r="D39" s="308">
        <f>SUM(D40,D45,D47,D56,D65,D73)</f>
        <v>1079278.2</v>
      </c>
      <c r="E39" s="385"/>
      <c r="F39" s="385"/>
      <c r="G39" s="292"/>
      <c r="H39" s="308">
        <f>SUM(H40,H45,H47,H56,H65,H73)</f>
        <v>1079278.2</v>
      </c>
      <c r="I39" s="295"/>
      <c r="J39" s="295"/>
      <c r="L39" s="297" t="s">
        <v>35</v>
      </c>
      <c r="M39" s="377"/>
      <c r="N39" s="374"/>
      <c r="O39" s="374"/>
    </row>
    <row r="40" spans="1:15" ht="12.75" customHeight="1" x14ac:dyDescent="0.2">
      <c r="A40" s="727"/>
      <c r="B40" s="296"/>
      <c r="C40" s="297" t="s">
        <v>35</v>
      </c>
      <c r="D40" s="298">
        <f>SUM(D41:D44)</f>
        <v>0</v>
      </c>
      <c r="E40" s="384"/>
      <c r="F40" s="384"/>
      <c r="G40" s="298">
        <f>SUM(G41:G44)</f>
        <v>0</v>
      </c>
      <c r="H40" s="298">
        <f>SUM(H41:H44)</f>
        <v>0</v>
      </c>
      <c r="I40" s="295"/>
      <c r="J40" s="295"/>
      <c r="L40" s="302" t="s">
        <v>41</v>
      </c>
      <c r="M40" s="379">
        <v>0</v>
      </c>
      <c r="N40" s="329">
        <f t="shared" si="2"/>
        <v>0</v>
      </c>
      <c r="O40" s="329">
        <f t="shared" si="3"/>
        <v>0</v>
      </c>
    </row>
    <row r="41" spans="1:15" ht="12.75" customHeight="1" x14ac:dyDescent="0.2">
      <c r="A41" s="727"/>
      <c r="B41" s="301">
        <v>53202020100000</v>
      </c>
      <c r="C41" s="302" t="s">
        <v>186</v>
      </c>
      <c r="D41" s="210">
        <v>0</v>
      </c>
      <c r="E41" s="212">
        <v>0</v>
      </c>
      <c r="F41" s="366">
        <v>0</v>
      </c>
      <c r="G41" s="304">
        <f>E41*F41</f>
        <v>0</v>
      </c>
      <c r="H41" s="305">
        <f t="shared" ref="H41:H74" si="6">D41+G41</f>
        <v>0</v>
      </c>
      <c r="I41" s="295"/>
      <c r="J41" s="295"/>
      <c r="L41" s="330" t="s">
        <v>188</v>
      </c>
      <c r="M41" s="379">
        <v>0</v>
      </c>
      <c r="N41" s="329">
        <f t="shared" si="2"/>
        <v>0</v>
      </c>
      <c r="O41" s="329">
        <f t="shared" si="3"/>
        <v>0</v>
      </c>
    </row>
    <row r="42" spans="1:15" ht="12.75" customHeight="1" x14ac:dyDescent="0.2">
      <c r="A42" s="727"/>
      <c r="B42" s="301">
        <v>53202030000000</v>
      </c>
      <c r="C42" s="302" t="s">
        <v>236</v>
      </c>
      <c r="D42" s="210">
        <v>0</v>
      </c>
      <c r="E42" s="212">
        <v>0</v>
      </c>
      <c r="F42" s="366">
        <v>0</v>
      </c>
      <c r="G42" s="304">
        <f t="shared" ref="G42:G74" si="7">E42*F42</f>
        <v>0</v>
      </c>
      <c r="H42" s="305">
        <f t="shared" si="6"/>
        <v>0</v>
      </c>
      <c r="I42" s="295"/>
      <c r="J42" s="295"/>
      <c r="L42" s="297" t="s">
        <v>42</v>
      </c>
      <c r="M42" s="377"/>
      <c r="N42" s="374"/>
      <c r="O42" s="374"/>
    </row>
    <row r="43" spans="1:15" ht="12.75" customHeight="1" x14ac:dyDescent="0.2">
      <c r="A43" s="727"/>
      <c r="B43" s="301">
        <v>53211020000000</v>
      </c>
      <c r="C43" s="302" t="s">
        <v>41</v>
      </c>
      <c r="D43" s="370">
        <f>N40</f>
        <v>0</v>
      </c>
      <c r="E43" s="370">
        <v>0</v>
      </c>
      <c r="F43" s="371">
        <v>0</v>
      </c>
      <c r="G43" s="304">
        <f t="shared" si="7"/>
        <v>0</v>
      </c>
      <c r="H43" s="305">
        <f t="shared" si="6"/>
        <v>0</v>
      </c>
      <c r="I43" s="295"/>
      <c r="J43" s="295"/>
      <c r="L43" s="302" t="s">
        <v>44</v>
      </c>
      <c r="M43" s="379">
        <v>0</v>
      </c>
      <c r="N43" s="329">
        <f t="shared" si="2"/>
        <v>0</v>
      </c>
      <c r="O43" s="329">
        <f t="shared" si="3"/>
        <v>0</v>
      </c>
    </row>
    <row r="44" spans="1:15" ht="12.75" customHeight="1" x14ac:dyDescent="0.2">
      <c r="A44" s="727"/>
      <c r="B44" s="301">
        <v>53101040600000</v>
      </c>
      <c r="C44" s="302" t="s">
        <v>188</v>
      </c>
      <c r="D44" s="370">
        <f>N41</f>
        <v>0</v>
      </c>
      <c r="E44" s="370">
        <v>0</v>
      </c>
      <c r="F44" s="371">
        <v>0</v>
      </c>
      <c r="G44" s="304">
        <f t="shared" si="7"/>
        <v>0</v>
      </c>
      <c r="H44" s="305">
        <f t="shared" si="6"/>
        <v>0</v>
      </c>
      <c r="I44" s="295"/>
      <c r="J44" s="295"/>
      <c r="L44" s="297" t="s">
        <v>45</v>
      </c>
      <c r="M44" s="383"/>
      <c r="N44" s="470"/>
      <c r="O44" s="470"/>
    </row>
    <row r="45" spans="1:15" ht="12.75" customHeight="1" x14ac:dyDescent="0.2">
      <c r="A45" s="727"/>
      <c r="B45" s="296"/>
      <c r="C45" s="297" t="s">
        <v>42</v>
      </c>
      <c r="D45" s="298">
        <f>SUM(D46:D46)</f>
        <v>0</v>
      </c>
      <c r="E45" s="384"/>
      <c r="F45" s="384"/>
      <c r="G45" s="309">
        <f>SUM(G46:G46)</f>
        <v>0</v>
      </c>
      <c r="H45" s="310">
        <f>SUM(H46:H46)</f>
        <v>0</v>
      </c>
      <c r="I45" s="295"/>
      <c r="J45" s="295"/>
      <c r="L45" s="302" t="s">
        <v>47</v>
      </c>
      <c r="M45" s="379">
        <v>0</v>
      </c>
      <c r="N45" s="329">
        <f t="shared" si="2"/>
        <v>0</v>
      </c>
      <c r="O45" s="329">
        <f t="shared" si="3"/>
        <v>0</v>
      </c>
    </row>
    <row r="46" spans="1:15" ht="12.75" customHeight="1" x14ac:dyDescent="0.2">
      <c r="A46" s="727"/>
      <c r="B46" s="311">
        <v>53205990000000</v>
      </c>
      <c r="C46" s="302" t="s">
        <v>44</v>
      </c>
      <c r="D46" s="370">
        <f>N43</f>
        <v>0</v>
      </c>
      <c r="E46" s="370">
        <v>0</v>
      </c>
      <c r="F46" s="371">
        <v>0</v>
      </c>
      <c r="G46" s="304">
        <f t="shared" si="7"/>
        <v>0</v>
      </c>
      <c r="H46" s="305">
        <f t="shared" si="6"/>
        <v>0</v>
      </c>
      <c r="I46" s="295"/>
      <c r="J46" s="295"/>
      <c r="L46" s="302" t="s">
        <v>215</v>
      </c>
      <c r="M46" s="379">
        <v>0</v>
      </c>
      <c r="N46" s="329">
        <f t="shared" si="2"/>
        <v>0</v>
      </c>
      <c r="O46" s="329">
        <f t="shared" si="3"/>
        <v>0</v>
      </c>
    </row>
    <row r="47" spans="1:15" ht="12.75" customHeight="1" x14ac:dyDescent="0.2">
      <c r="A47" s="727"/>
      <c r="B47" s="296"/>
      <c r="C47" s="297" t="s">
        <v>45</v>
      </c>
      <c r="D47" s="298">
        <f>SUM(D48:D55)</f>
        <v>0</v>
      </c>
      <c r="E47" s="384"/>
      <c r="F47" s="384"/>
      <c r="G47" s="298">
        <f>SUM(G48:G55)</f>
        <v>0</v>
      </c>
      <c r="H47" s="300">
        <f>SUM(H48:H55)</f>
        <v>0</v>
      </c>
      <c r="I47" s="295"/>
      <c r="J47" s="295"/>
      <c r="L47" s="302" t="s">
        <v>49</v>
      </c>
      <c r="M47" s="379">
        <v>0</v>
      </c>
      <c r="N47" s="329">
        <f t="shared" si="2"/>
        <v>0</v>
      </c>
      <c r="O47" s="329">
        <f t="shared" si="3"/>
        <v>0</v>
      </c>
    </row>
    <row r="48" spans="1:15" ht="12.75" customHeight="1" x14ac:dyDescent="0.2">
      <c r="A48" s="727"/>
      <c r="B48" s="301">
        <v>53204010000000</v>
      </c>
      <c r="C48" s="302" t="s">
        <v>47</v>
      </c>
      <c r="D48" s="370">
        <f t="shared" ref="D48:D52" si="8">N45</f>
        <v>0</v>
      </c>
      <c r="E48" s="370">
        <v>0</v>
      </c>
      <c r="F48" s="372">
        <v>0</v>
      </c>
      <c r="G48" s="370">
        <f t="shared" si="7"/>
        <v>0</v>
      </c>
      <c r="H48" s="305">
        <f t="shared" si="6"/>
        <v>0</v>
      </c>
      <c r="I48" s="295"/>
      <c r="J48" s="295"/>
      <c r="L48" s="302" t="s">
        <v>50</v>
      </c>
      <c r="M48" s="379">
        <v>0</v>
      </c>
      <c r="N48" s="329">
        <f t="shared" si="2"/>
        <v>0</v>
      </c>
      <c r="O48" s="329">
        <f t="shared" si="3"/>
        <v>0</v>
      </c>
    </row>
    <row r="49" spans="1:15" ht="12.75" customHeight="1" x14ac:dyDescent="0.2">
      <c r="A49" s="727"/>
      <c r="B49" s="311">
        <v>53204040200000</v>
      </c>
      <c r="C49" s="302" t="s">
        <v>215</v>
      </c>
      <c r="D49" s="370">
        <f t="shared" si="8"/>
        <v>0</v>
      </c>
      <c r="E49" s="370">
        <v>0</v>
      </c>
      <c r="F49" s="372">
        <v>0</v>
      </c>
      <c r="G49" s="370">
        <f t="shared" si="7"/>
        <v>0</v>
      </c>
      <c r="H49" s="305">
        <f t="shared" si="6"/>
        <v>0</v>
      </c>
      <c r="I49" s="295"/>
      <c r="J49" s="295"/>
      <c r="L49" s="302" t="s">
        <v>51</v>
      </c>
      <c r="M49" s="379">
        <v>0</v>
      </c>
      <c r="N49" s="329">
        <f t="shared" si="2"/>
        <v>0</v>
      </c>
      <c r="O49" s="329">
        <f t="shared" si="3"/>
        <v>0</v>
      </c>
    </row>
    <row r="50" spans="1:15" ht="12.75" customHeight="1" x14ac:dyDescent="0.2">
      <c r="A50" s="727"/>
      <c r="B50" s="301">
        <v>53204060000000</v>
      </c>
      <c r="C50" s="302" t="s">
        <v>49</v>
      </c>
      <c r="D50" s="370">
        <f t="shared" si="8"/>
        <v>0</v>
      </c>
      <c r="E50" s="370">
        <v>0</v>
      </c>
      <c r="F50" s="372">
        <v>0</v>
      </c>
      <c r="G50" s="370">
        <f t="shared" si="7"/>
        <v>0</v>
      </c>
      <c r="H50" s="305">
        <f t="shared" si="6"/>
        <v>0</v>
      </c>
      <c r="I50" s="295"/>
      <c r="J50" s="295"/>
      <c r="L50" s="302" t="s">
        <v>52</v>
      </c>
      <c r="M50" s="381">
        <v>0</v>
      </c>
      <c r="N50" s="329">
        <f t="shared" si="2"/>
        <v>0</v>
      </c>
      <c r="O50" s="329">
        <f t="shared" si="3"/>
        <v>0</v>
      </c>
    </row>
    <row r="51" spans="1:15" ht="12.75" customHeight="1" x14ac:dyDescent="0.2">
      <c r="A51" s="727"/>
      <c r="B51" s="301">
        <v>53204070000000</v>
      </c>
      <c r="C51" s="302" t="s">
        <v>50</v>
      </c>
      <c r="D51" s="370">
        <f t="shared" si="8"/>
        <v>0</v>
      </c>
      <c r="E51" s="370">
        <v>0</v>
      </c>
      <c r="F51" s="372">
        <v>0</v>
      </c>
      <c r="G51" s="370">
        <f t="shared" si="7"/>
        <v>0</v>
      </c>
      <c r="H51" s="305">
        <f t="shared" si="6"/>
        <v>0</v>
      </c>
      <c r="I51" s="295"/>
      <c r="J51" s="295"/>
      <c r="L51" s="330" t="s">
        <v>189</v>
      </c>
      <c r="M51" s="381">
        <v>0</v>
      </c>
      <c r="N51" s="329">
        <f t="shared" si="2"/>
        <v>0</v>
      </c>
      <c r="O51" s="329">
        <f t="shared" si="3"/>
        <v>0</v>
      </c>
    </row>
    <row r="52" spans="1:15" ht="12.75" customHeight="1" x14ac:dyDescent="0.2">
      <c r="A52" s="727"/>
      <c r="B52" s="301">
        <v>53204080000000</v>
      </c>
      <c r="C52" s="302" t="s">
        <v>51</v>
      </c>
      <c r="D52" s="370">
        <f t="shared" si="8"/>
        <v>0</v>
      </c>
      <c r="E52" s="370">
        <v>0</v>
      </c>
      <c r="F52" s="372">
        <v>0</v>
      </c>
      <c r="G52" s="370">
        <f t="shared" si="7"/>
        <v>0</v>
      </c>
      <c r="H52" s="305">
        <f t="shared" si="6"/>
        <v>0</v>
      </c>
      <c r="I52" s="295"/>
      <c r="J52" s="295"/>
      <c r="L52" s="302" t="s">
        <v>181</v>
      </c>
      <c r="M52" s="379">
        <v>0</v>
      </c>
      <c r="N52" s="329">
        <f t="shared" si="2"/>
        <v>0</v>
      </c>
      <c r="O52" s="329">
        <f t="shared" si="3"/>
        <v>0</v>
      </c>
    </row>
    <row r="53" spans="1:15" ht="12.75" customHeight="1" x14ac:dyDescent="0.2">
      <c r="A53" s="727"/>
      <c r="B53" s="301">
        <v>53214010000000</v>
      </c>
      <c r="C53" s="302" t="s">
        <v>52</v>
      </c>
      <c r="D53" s="373">
        <f>N50</f>
        <v>0</v>
      </c>
      <c r="E53" s="373">
        <v>0</v>
      </c>
      <c r="F53" s="372">
        <v>0</v>
      </c>
      <c r="G53" s="370">
        <f t="shared" si="7"/>
        <v>0</v>
      </c>
      <c r="H53" s="305">
        <f t="shared" si="6"/>
        <v>0</v>
      </c>
      <c r="I53" s="295"/>
      <c r="J53" s="295"/>
      <c r="L53" s="297" t="s">
        <v>55</v>
      </c>
      <c r="M53" s="383"/>
      <c r="N53" s="376"/>
      <c r="O53" s="376"/>
    </row>
    <row r="54" spans="1:15" ht="12.75" customHeight="1" x14ac:dyDescent="0.2">
      <c r="A54" s="727"/>
      <c r="B54" s="301">
        <v>53214040000000</v>
      </c>
      <c r="C54" s="302" t="s">
        <v>189</v>
      </c>
      <c r="D54" s="373">
        <f>N51</f>
        <v>0</v>
      </c>
      <c r="E54" s="373">
        <v>0</v>
      </c>
      <c r="F54" s="372">
        <v>0</v>
      </c>
      <c r="G54" s="370">
        <f t="shared" si="7"/>
        <v>0</v>
      </c>
      <c r="H54" s="305">
        <f t="shared" si="6"/>
        <v>0</v>
      </c>
      <c r="I54" s="295"/>
      <c r="J54" s="295"/>
      <c r="L54" s="302" t="s">
        <v>56</v>
      </c>
      <c r="M54" s="379">
        <v>0</v>
      </c>
      <c r="N54" s="329">
        <f t="shared" si="2"/>
        <v>0</v>
      </c>
      <c r="O54" s="329">
        <f t="shared" si="3"/>
        <v>0</v>
      </c>
    </row>
    <row r="55" spans="1:15" ht="12.75" customHeight="1" x14ac:dyDescent="0.2">
      <c r="A55" s="727"/>
      <c r="B55" s="326">
        <v>53204020100000</v>
      </c>
      <c r="C55" s="302" t="s">
        <v>181</v>
      </c>
      <c r="D55" s="370">
        <f>N52</f>
        <v>0</v>
      </c>
      <c r="E55" s="370">
        <v>0</v>
      </c>
      <c r="F55" s="372">
        <v>0</v>
      </c>
      <c r="G55" s="370">
        <f t="shared" si="7"/>
        <v>0</v>
      </c>
      <c r="H55" s="305">
        <f t="shared" si="6"/>
        <v>0</v>
      </c>
      <c r="I55" s="295"/>
      <c r="J55" s="295"/>
      <c r="L55" s="302" t="s">
        <v>57</v>
      </c>
      <c r="M55" s="379">
        <v>0</v>
      </c>
      <c r="N55" s="329">
        <f t="shared" si="2"/>
        <v>0</v>
      </c>
      <c r="O55" s="329">
        <f t="shared" si="3"/>
        <v>0</v>
      </c>
    </row>
    <row r="56" spans="1:15" ht="12.75" customHeight="1" x14ac:dyDescent="0.2">
      <c r="A56" s="727"/>
      <c r="B56" s="296"/>
      <c r="C56" s="297" t="s">
        <v>55</v>
      </c>
      <c r="D56" s="298">
        <f>SUM(D57:D64)</f>
        <v>1079278.2</v>
      </c>
      <c r="E56" s="384"/>
      <c r="F56" s="384"/>
      <c r="G56" s="298">
        <f>SUM(G57:G64)</f>
        <v>0</v>
      </c>
      <c r="H56" s="300">
        <f>SUM(H57:H64)</f>
        <v>1079278.2</v>
      </c>
      <c r="I56" s="295"/>
      <c r="J56" s="295"/>
      <c r="L56" s="302" t="s">
        <v>172</v>
      </c>
      <c r="M56" s="379">
        <v>0</v>
      </c>
      <c r="N56" s="329">
        <f t="shared" si="2"/>
        <v>0</v>
      </c>
      <c r="O56" s="329">
        <f t="shared" si="3"/>
        <v>0</v>
      </c>
    </row>
    <row r="57" spans="1:15" ht="12.75" customHeight="1" x14ac:dyDescent="0.2">
      <c r="A57" s="727"/>
      <c r="B57" s="301">
        <v>53207010000000</v>
      </c>
      <c r="C57" s="302" t="s">
        <v>56</v>
      </c>
      <c r="D57" s="370">
        <f>N54</f>
        <v>0</v>
      </c>
      <c r="E57" s="370">
        <v>0</v>
      </c>
      <c r="F57" s="371">
        <v>0</v>
      </c>
      <c r="G57" s="370">
        <f t="shared" si="7"/>
        <v>0</v>
      </c>
      <c r="H57" s="305">
        <f t="shared" si="6"/>
        <v>0</v>
      </c>
      <c r="I57" s="295"/>
      <c r="J57" s="295"/>
      <c r="L57" s="302" t="s">
        <v>190</v>
      </c>
      <c r="M57" s="379">
        <v>0</v>
      </c>
      <c r="N57" s="329">
        <f t="shared" si="2"/>
        <v>0</v>
      </c>
      <c r="O57" s="329">
        <f t="shared" si="3"/>
        <v>0</v>
      </c>
    </row>
    <row r="58" spans="1:15" ht="12.75" customHeight="1" x14ac:dyDescent="0.2">
      <c r="A58" s="727"/>
      <c r="B58" s="301">
        <v>53207020000000</v>
      </c>
      <c r="C58" s="302" t="s">
        <v>57</v>
      </c>
      <c r="D58" s="370">
        <f t="shared" ref="D58:D60" si="9">N55</f>
        <v>0</v>
      </c>
      <c r="E58" s="370">
        <v>0</v>
      </c>
      <c r="F58" s="371">
        <v>0</v>
      </c>
      <c r="G58" s="370">
        <f t="shared" si="7"/>
        <v>0</v>
      </c>
      <c r="H58" s="305">
        <f t="shared" si="6"/>
        <v>0</v>
      </c>
      <c r="I58" s="295"/>
      <c r="J58" s="295"/>
      <c r="L58" s="302" t="s">
        <v>193</v>
      </c>
      <c r="M58" s="379">
        <v>0</v>
      </c>
      <c r="N58" s="329">
        <f t="shared" si="2"/>
        <v>0</v>
      </c>
      <c r="O58" s="329">
        <f t="shared" si="3"/>
        <v>0</v>
      </c>
    </row>
    <row r="59" spans="1:15" ht="12.75" customHeight="1" x14ac:dyDescent="0.2">
      <c r="A59" s="727"/>
      <c r="B59" s="301">
        <v>53208020000000</v>
      </c>
      <c r="C59" s="302" t="s">
        <v>172</v>
      </c>
      <c r="D59" s="370">
        <f t="shared" si="9"/>
        <v>0</v>
      </c>
      <c r="E59" s="370">
        <v>0</v>
      </c>
      <c r="F59" s="371">
        <v>0</v>
      </c>
      <c r="G59" s="370">
        <f t="shared" si="7"/>
        <v>0</v>
      </c>
      <c r="H59" s="305">
        <f t="shared" si="6"/>
        <v>0</v>
      </c>
      <c r="I59" s="295"/>
      <c r="J59" s="295"/>
      <c r="L59" s="302" t="s">
        <v>191</v>
      </c>
      <c r="M59" s="379">
        <v>0</v>
      </c>
      <c r="N59" s="329">
        <f t="shared" si="2"/>
        <v>0</v>
      </c>
      <c r="O59" s="329">
        <f t="shared" si="3"/>
        <v>0</v>
      </c>
    </row>
    <row r="60" spans="1:15" ht="12.75" customHeight="1" x14ac:dyDescent="0.2">
      <c r="A60" s="727"/>
      <c r="B60" s="301">
        <v>53208990000000</v>
      </c>
      <c r="C60" s="302" t="s">
        <v>190</v>
      </c>
      <c r="D60" s="370">
        <f t="shared" si="9"/>
        <v>0</v>
      </c>
      <c r="E60" s="370">
        <v>0</v>
      </c>
      <c r="F60" s="371">
        <v>0</v>
      </c>
      <c r="G60" s="370">
        <f t="shared" si="7"/>
        <v>0</v>
      </c>
      <c r="H60" s="305">
        <f t="shared" si="6"/>
        <v>0</v>
      </c>
      <c r="I60" s="295"/>
      <c r="J60" s="295"/>
      <c r="L60" s="302" t="s">
        <v>64</v>
      </c>
      <c r="M60" s="699">
        <v>1541826</v>
      </c>
      <c r="N60" s="329">
        <f t="shared" si="2"/>
        <v>1079278.2</v>
      </c>
      <c r="O60" s="329">
        <f t="shared" si="3"/>
        <v>462547.8</v>
      </c>
    </row>
    <row r="61" spans="1:15" ht="12.75" customHeight="1" x14ac:dyDescent="0.2">
      <c r="A61" s="727"/>
      <c r="B61" s="326">
        <v>53210020300000</v>
      </c>
      <c r="C61" s="302" t="s">
        <v>192</v>
      </c>
      <c r="D61" s="255">
        <v>0</v>
      </c>
      <c r="E61" s="255">
        <v>8200</v>
      </c>
      <c r="F61" s="688">
        <f>+'B) Reajuste Tarifas y Ocupación'!I25</f>
        <v>0</v>
      </c>
      <c r="G61" s="304">
        <f t="shared" si="7"/>
        <v>0</v>
      </c>
      <c r="H61" s="305">
        <f t="shared" si="6"/>
        <v>0</v>
      </c>
      <c r="I61" s="295"/>
      <c r="J61" s="295"/>
      <c r="L61" s="297" t="s">
        <v>65</v>
      </c>
      <c r="M61" s="471"/>
      <c r="N61" s="470"/>
      <c r="O61" s="470"/>
    </row>
    <row r="62" spans="1:15" ht="12.75" customHeight="1" x14ac:dyDescent="0.2">
      <c r="A62" s="727"/>
      <c r="B62" s="301">
        <v>53208990000000</v>
      </c>
      <c r="C62" s="302" t="s">
        <v>193</v>
      </c>
      <c r="D62" s="304">
        <f>N58</f>
        <v>0</v>
      </c>
      <c r="E62" s="304">
        <v>0</v>
      </c>
      <c r="F62" s="368">
        <v>0</v>
      </c>
      <c r="G62" s="304">
        <f t="shared" si="7"/>
        <v>0</v>
      </c>
      <c r="H62" s="305">
        <f t="shared" si="6"/>
        <v>0</v>
      </c>
      <c r="I62" s="295"/>
      <c r="J62" s="295"/>
      <c r="L62" s="302" t="s">
        <v>99</v>
      </c>
      <c r="M62" s="379">
        <v>0</v>
      </c>
      <c r="N62" s="329">
        <f t="shared" si="2"/>
        <v>0</v>
      </c>
      <c r="O62" s="329">
        <f t="shared" si="3"/>
        <v>0</v>
      </c>
    </row>
    <row r="63" spans="1:15" ht="12.75" customHeight="1" x14ac:dyDescent="0.2">
      <c r="A63" s="727"/>
      <c r="B63" s="301">
        <v>53209990000000</v>
      </c>
      <c r="C63" s="302" t="s">
        <v>191</v>
      </c>
      <c r="D63" s="304">
        <f t="shared" ref="D63:D64" si="10">N59</f>
        <v>0</v>
      </c>
      <c r="E63" s="304">
        <v>0</v>
      </c>
      <c r="F63" s="368">
        <v>0</v>
      </c>
      <c r="G63" s="304">
        <f t="shared" si="7"/>
        <v>0</v>
      </c>
      <c r="H63" s="305">
        <f t="shared" si="6"/>
        <v>0</v>
      </c>
      <c r="I63" s="295"/>
      <c r="J63" s="295"/>
      <c r="L63" s="302" t="s">
        <v>100</v>
      </c>
      <c r="M63" s="379">
        <v>0</v>
      </c>
      <c r="N63" s="329">
        <f t="shared" si="2"/>
        <v>0</v>
      </c>
      <c r="O63" s="329">
        <f t="shared" si="3"/>
        <v>0</v>
      </c>
    </row>
    <row r="64" spans="1:15" ht="12.75" customHeight="1" x14ac:dyDescent="0.2">
      <c r="A64" s="727"/>
      <c r="B64" s="301">
        <v>53210020100000</v>
      </c>
      <c r="C64" s="302" t="s">
        <v>64</v>
      </c>
      <c r="D64" s="304">
        <f t="shared" si="10"/>
        <v>1079278.2</v>
      </c>
      <c r="E64" s="304">
        <v>0</v>
      </c>
      <c r="F64" s="368">
        <v>0</v>
      </c>
      <c r="G64" s="304">
        <f t="shared" si="7"/>
        <v>0</v>
      </c>
      <c r="H64" s="305">
        <f t="shared" si="6"/>
        <v>1079278.2</v>
      </c>
      <c r="I64" s="295"/>
      <c r="J64" s="295"/>
      <c r="L64" s="302" t="s">
        <v>194</v>
      </c>
      <c r="M64" s="379">
        <v>0</v>
      </c>
      <c r="N64" s="329">
        <f t="shared" si="2"/>
        <v>0</v>
      </c>
      <c r="O64" s="329">
        <f t="shared" si="3"/>
        <v>0</v>
      </c>
    </row>
    <row r="65" spans="1:15" ht="12.75" customHeight="1" x14ac:dyDescent="0.2">
      <c r="A65" s="727"/>
      <c r="B65" s="296"/>
      <c r="C65" s="297" t="s">
        <v>65</v>
      </c>
      <c r="D65" s="298">
        <f>SUM(D66:D72)</f>
        <v>0</v>
      </c>
      <c r="E65" s="384"/>
      <c r="F65" s="384"/>
      <c r="G65" s="298">
        <f>SUM(G66:G72)</f>
        <v>0</v>
      </c>
      <c r="H65" s="300">
        <f>SUM(H66:H72)</f>
        <v>0</v>
      </c>
      <c r="I65" s="295"/>
      <c r="J65" s="295"/>
      <c r="L65" s="302" t="s">
        <v>102</v>
      </c>
      <c r="M65" s="379">
        <v>0</v>
      </c>
      <c r="N65" s="329">
        <f t="shared" si="2"/>
        <v>0</v>
      </c>
      <c r="O65" s="329">
        <f t="shared" si="3"/>
        <v>0</v>
      </c>
    </row>
    <row r="66" spans="1:15" ht="12.75" customHeight="1" x14ac:dyDescent="0.2">
      <c r="A66" s="727"/>
      <c r="B66" s="301">
        <v>53206030000000</v>
      </c>
      <c r="C66" s="302" t="s">
        <v>99</v>
      </c>
      <c r="D66" s="370">
        <f>N62</f>
        <v>0</v>
      </c>
      <c r="E66" s="370">
        <v>0</v>
      </c>
      <c r="F66" s="371">
        <v>0</v>
      </c>
      <c r="G66" s="304">
        <f t="shared" si="7"/>
        <v>0</v>
      </c>
      <c r="H66" s="305">
        <f t="shared" si="6"/>
        <v>0</v>
      </c>
      <c r="I66" s="295"/>
      <c r="J66" s="295"/>
      <c r="L66" s="330" t="s">
        <v>195</v>
      </c>
      <c r="M66" s="379">
        <v>0</v>
      </c>
      <c r="N66" s="329">
        <f t="shared" si="2"/>
        <v>0</v>
      </c>
      <c r="O66" s="329">
        <f t="shared" si="3"/>
        <v>0</v>
      </c>
    </row>
    <row r="67" spans="1:15" ht="12.75" customHeight="1" x14ac:dyDescent="0.2">
      <c r="A67" s="727"/>
      <c r="B67" s="301">
        <v>53206040000000</v>
      </c>
      <c r="C67" s="302" t="s">
        <v>100</v>
      </c>
      <c r="D67" s="370">
        <f t="shared" ref="D67:D72" si="11">N63</f>
        <v>0</v>
      </c>
      <c r="E67" s="370">
        <v>0</v>
      </c>
      <c r="F67" s="371">
        <v>0</v>
      </c>
      <c r="G67" s="304">
        <f t="shared" si="7"/>
        <v>0</v>
      </c>
      <c r="H67" s="305">
        <f t="shared" si="6"/>
        <v>0</v>
      </c>
      <c r="I67" s="295"/>
      <c r="J67" s="295"/>
      <c r="L67" s="302" t="s">
        <v>104</v>
      </c>
      <c r="M67" s="379">
        <v>0</v>
      </c>
      <c r="N67" s="329">
        <f t="shared" si="2"/>
        <v>0</v>
      </c>
      <c r="O67" s="329">
        <f t="shared" si="3"/>
        <v>0</v>
      </c>
    </row>
    <row r="68" spans="1:15" ht="12.75" customHeight="1" x14ac:dyDescent="0.2">
      <c r="A68" s="727"/>
      <c r="B68" s="301">
        <v>53206060000000</v>
      </c>
      <c r="C68" s="302" t="s">
        <v>194</v>
      </c>
      <c r="D68" s="370">
        <f t="shared" si="11"/>
        <v>0</v>
      </c>
      <c r="E68" s="370">
        <v>0</v>
      </c>
      <c r="F68" s="371">
        <v>0</v>
      </c>
      <c r="G68" s="304">
        <f t="shared" si="7"/>
        <v>0</v>
      </c>
      <c r="H68" s="305">
        <f t="shared" si="6"/>
        <v>0</v>
      </c>
      <c r="I68" s="295"/>
      <c r="J68" s="295"/>
      <c r="L68" s="302" t="s">
        <v>216</v>
      </c>
      <c r="M68" s="379">
        <v>0</v>
      </c>
      <c r="N68" s="329">
        <f t="shared" si="2"/>
        <v>0</v>
      </c>
      <c r="O68" s="329">
        <f t="shared" si="3"/>
        <v>0</v>
      </c>
    </row>
    <row r="69" spans="1:15" ht="12.75" customHeight="1" x14ac:dyDescent="0.2">
      <c r="A69" s="727"/>
      <c r="B69" s="301">
        <v>53206070000000</v>
      </c>
      <c r="C69" s="302" t="s">
        <v>102</v>
      </c>
      <c r="D69" s="370">
        <f t="shared" si="11"/>
        <v>0</v>
      </c>
      <c r="E69" s="370">
        <v>0</v>
      </c>
      <c r="F69" s="371">
        <v>0</v>
      </c>
      <c r="G69" s="304">
        <f t="shared" si="7"/>
        <v>0</v>
      </c>
      <c r="H69" s="305">
        <f t="shared" si="6"/>
        <v>0</v>
      </c>
      <c r="I69" s="295"/>
      <c r="J69" s="295"/>
    </row>
    <row r="70" spans="1:15" ht="12.75" customHeight="1" x14ac:dyDescent="0.2">
      <c r="A70" s="727"/>
      <c r="B70" s="301">
        <v>53206990000000</v>
      </c>
      <c r="C70" s="302" t="s">
        <v>195</v>
      </c>
      <c r="D70" s="370">
        <f t="shared" si="11"/>
        <v>0</v>
      </c>
      <c r="E70" s="370">
        <v>0</v>
      </c>
      <c r="F70" s="371">
        <v>0</v>
      </c>
      <c r="G70" s="304">
        <f t="shared" si="7"/>
        <v>0</v>
      </c>
      <c r="H70" s="305">
        <f t="shared" si="6"/>
        <v>0</v>
      </c>
      <c r="I70" s="295"/>
      <c r="J70" s="295"/>
    </row>
    <row r="71" spans="1:15" ht="12.75" customHeight="1" x14ac:dyDescent="0.2">
      <c r="A71" s="727"/>
      <c r="B71" s="301">
        <v>53208030000000</v>
      </c>
      <c r="C71" s="302" t="s">
        <v>104</v>
      </c>
      <c r="D71" s="370">
        <f t="shared" si="11"/>
        <v>0</v>
      </c>
      <c r="E71" s="370">
        <v>0</v>
      </c>
      <c r="F71" s="371">
        <v>0</v>
      </c>
      <c r="G71" s="304">
        <f t="shared" si="7"/>
        <v>0</v>
      </c>
      <c r="H71" s="305">
        <f t="shared" si="6"/>
        <v>0</v>
      </c>
      <c r="I71" s="295"/>
      <c r="J71" s="295"/>
    </row>
    <row r="72" spans="1:15" ht="12.75" customHeight="1" x14ac:dyDescent="0.2">
      <c r="A72" s="727"/>
      <c r="B72" s="301">
        <v>53206990000000</v>
      </c>
      <c r="C72" s="302" t="s">
        <v>216</v>
      </c>
      <c r="D72" s="370">
        <f t="shared" si="11"/>
        <v>0</v>
      </c>
      <c r="E72" s="370">
        <v>0</v>
      </c>
      <c r="F72" s="371">
        <v>0</v>
      </c>
      <c r="G72" s="304">
        <f t="shared" si="7"/>
        <v>0</v>
      </c>
      <c r="H72" s="305">
        <f>D72+G72</f>
        <v>0</v>
      </c>
      <c r="I72" s="295"/>
      <c r="J72" s="295"/>
    </row>
    <row r="73" spans="1:15" ht="12.75" customHeight="1" x14ac:dyDescent="0.2">
      <c r="A73" s="727"/>
      <c r="B73" s="296"/>
      <c r="C73" s="297" t="s">
        <v>66</v>
      </c>
      <c r="D73" s="298">
        <f>SUM(D74:D74)</f>
        <v>0</v>
      </c>
      <c r="E73" s="384"/>
      <c r="F73" s="384"/>
      <c r="G73" s="298">
        <f>SUM(G74:G74)</f>
        <v>0</v>
      </c>
      <c r="H73" s="300">
        <f>SUM(H74:H74)</f>
        <v>0</v>
      </c>
      <c r="I73" s="295"/>
      <c r="J73" s="295"/>
    </row>
    <row r="74" spans="1:15" ht="12.75" customHeight="1" x14ac:dyDescent="0.2">
      <c r="A74" s="727"/>
      <c r="B74" s="327"/>
      <c r="C74" s="314" t="s">
        <v>217</v>
      </c>
      <c r="D74" s="210">
        <v>0</v>
      </c>
      <c r="E74" s="210">
        <v>0</v>
      </c>
      <c r="F74" s="366">
        <v>0</v>
      </c>
      <c r="G74" s="304">
        <f t="shared" si="7"/>
        <v>0</v>
      </c>
      <c r="H74" s="315">
        <f t="shared" si="6"/>
        <v>0</v>
      </c>
      <c r="I74" s="516" t="s">
        <v>218</v>
      </c>
      <c r="J74" s="312">
        <f>+H72+H71+H70+H69+H68+H67+H66+H64+H63+H62+H61+H60+H59+H58+H57+H55+H52+H51+H50+H49+H48+H46+H44+H43+H37+H36+H35+H33+H32+H31+H30+H29+H28+H27+H26+H25+H24+H23</f>
        <v>1079278.2</v>
      </c>
    </row>
    <row r="75" spans="1:15" ht="13.5" collapsed="1" thickBot="1" x14ac:dyDescent="0.25">
      <c r="A75" s="728"/>
      <c r="B75" s="328"/>
      <c r="C75" s="316" t="s">
        <v>105</v>
      </c>
      <c r="D75" s="317">
        <f>SUM(D12,D39)</f>
        <v>3639287.2</v>
      </c>
      <c r="E75" s="318"/>
      <c r="F75" s="318"/>
      <c r="G75" s="317">
        <f>SUM(G12,G39)</f>
        <v>0</v>
      </c>
      <c r="H75" s="313">
        <f>SUM(H12,H39)</f>
        <v>3639287.2</v>
      </c>
      <c r="I75" s="515" t="s">
        <v>219</v>
      </c>
      <c r="J75" s="319">
        <f>+H75-J74</f>
        <v>2560009</v>
      </c>
    </row>
    <row r="76" spans="1:15" ht="15.75" customHeight="1" x14ac:dyDescent="0.2">
      <c r="A76" s="808" t="s">
        <v>233</v>
      </c>
      <c r="B76" s="324"/>
      <c r="C76" s="291" t="s">
        <v>11</v>
      </c>
      <c r="D76" s="292">
        <f>SUM(D77+D82)</f>
        <v>2960000</v>
      </c>
      <c r="E76" s="365"/>
      <c r="F76" s="365"/>
      <c r="G76" s="293">
        <f>SUM(G77,G82)</f>
        <v>0</v>
      </c>
      <c r="H76" s="294">
        <f>SUM(H77,H82)</f>
        <v>2960000</v>
      </c>
      <c r="I76" s="295"/>
      <c r="J76" s="295"/>
    </row>
    <row r="77" spans="1:15" ht="12.75" customHeight="1" x14ac:dyDescent="0.2">
      <c r="A77" s="727"/>
      <c r="B77" s="296"/>
      <c r="C77" s="297" t="s">
        <v>12</v>
      </c>
      <c r="D77" s="298">
        <f>SUM(D78:D81)</f>
        <v>2960000</v>
      </c>
      <c r="E77" s="384"/>
      <c r="F77" s="384"/>
      <c r="G77" s="299">
        <f>SUM(G78:G81)</f>
        <v>0</v>
      </c>
      <c r="H77" s="300">
        <f>SUM(H78:H81)</f>
        <v>2960000</v>
      </c>
      <c r="I77" s="295"/>
      <c r="J77" s="295"/>
    </row>
    <row r="78" spans="1:15" ht="12.75" customHeight="1" x14ac:dyDescent="0.2">
      <c r="A78" s="727"/>
      <c r="B78" s="301">
        <v>53103040100000</v>
      </c>
      <c r="C78" s="302" t="s">
        <v>95</v>
      </c>
      <c r="D78" s="303">
        <f>+'F) Remuneraciones'!L23</f>
        <v>2960000</v>
      </c>
      <c r="E78" s="304">
        <v>0</v>
      </c>
      <c r="F78" s="369">
        <v>0</v>
      </c>
      <c r="G78" s="304">
        <f>E78*F78</f>
        <v>0</v>
      </c>
      <c r="H78" s="305">
        <f>D78+G78</f>
        <v>2960000</v>
      </c>
      <c r="I78" s="295"/>
      <c r="J78" s="295"/>
    </row>
    <row r="79" spans="1:15" ht="12.75" customHeight="1" x14ac:dyDescent="0.2">
      <c r="A79" s="727"/>
      <c r="B79" s="301">
        <v>53103050000000</v>
      </c>
      <c r="C79" s="302" t="s">
        <v>173</v>
      </c>
      <c r="D79" s="210">
        <v>0</v>
      </c>
      <c r="E79" s="212">
        <v>0</v>
      </c>
      <c r="F79" s="211">
        <v>0</v>
      </c>
      <c r="G79" s="304">
        <f>E79*F79</f>
        <v>0</v>
      </c>
      <c r="H79" s="305">
        <f>D79+G79</f>
        <v>0</v>
      </c>
      <c r="I79" s="295"/>
      <c r="J79" s="295"/>
    </row>
    <row r="80" spans="1:15" ht="12.75" customHeight="1" x14ac:dyDescent="0.2">
      <c r="A80" s="727"/>
      <c r="B80" s="326">
        <v>53103040400000</v>
      </c>
      <c r="C80" s="306" t="s">
        <v>174</v>
      </c>
      <c r="D80" s="210">
        <v>0</v>
      </c>
      <c r="E80" s="212">
        <v>0</v>
      </c>
      <c r="F80" s="211">
        <v>0</v>
      </c>
      <c r="G80" s="304">
        <f>E80*F80</f>
        <v>0</v>
      </c>
      <c r="H80" s="305">
        <f>D80+G80</f>
        <v>0</v>
      </c>
      <c r="I80" s="295"/>
      <c r="J80" s="295"/>
    </row>
    <row r="81" spans="1:10" ht="12.75" customHeight="1" x14ac:dyDescent="0.2">
      <c r="A81" s="727"/>
      <c r="B81" s="301">
        <v>53103080010000</v>
      </c>
      <c r="C81" s="302" t="s">
        <v>175</v>
      </c>
      <c r="D81" s="210">
        <v>0</v>
      </c>
      <c r="E81" s="212">
        <v>0</v>
      </c>
      <c r="F81" s="211">
        <v>0</v>
      </c>
      <c r="G81" s="304">
        <f>E81*F81</f>
        <v>0</v>
      </c>
      <c r="H81" s="305">
        <f>D81+G81</f>
        <v>0</v>
      </c>
      <c r="I81" s="295"/>
      <c r="J81" s="295"/>
    </row>
    <row r="82" spans="1:10" ht="12.75" customHeight="1" x14ac:dyDescent="0.2">
      <c r="A82" s="727"/>
      <c r="B82" s="296"/>
      <c r="C82" s="297" t="s">
        <v>16</v>
      </c>
      <c r="D82" s="298">
        <f>SUM(D83:D102)</f>
        <v>0</v>
      </c>
      <c r="E82" s="384"/>
      <c r="F82" s="384"/>
      <c r="G82" s="298">
        <f>SUM(G83:G102)</f>
        <v>0</v>
      </c>
      <c r="H82" s="300">
        <f>SUM(H83:H102)</f>
        <v>0</v>
      </c>
      <c r="I82" s="295"/>
      <c r="J82" s="295"/>
    </row>
    <row r="83" spans="1:10" ht="12.75" customHeight="1" x14ac:dyDescent="0.2">
      <c r="A83" s="727"/>
      <c r="B83" s="301">
        <v>53201010100000</v>
      </c>
      <c r="C83" s="307" t="s">
        <v>176</v>
      </c>
      <c r="D83" s="210">
        <v>0</v>
      </c>
      <c r="E83" s="212">
        <v>0</v>
      </c>
      <c r="F83" s="211">
        <v>0</v>
      </c>
      <c r="G83" s="304">
        <f t="shared" ref="G83:G102" si="12">E83*F83</f>
        <v>0</v>
      </c>
      <c r="H83" s="305">
        <f t="shared" ref="H83:H86" si="13">D83+G83</f>
        <v>0</v>
      </c>
      <c r="I83" s="295"/>
      <c r="J83" s="295"/>
    </row>
    <row r="84" spans="1:10" ht="12.75" customHeight="1" x14ac:dyDescent="0.2">
      <c r="A84" s="727"/>
      <c r="B84" s="301">
        <v>53201010100000</v>
      </c>
      <c r="C84" s="307" t="s">
        <v>177</v>
      </c>
      <c r="D84" s="210">
        <v>0</v>
      </c>
      <c r="E84" s="212">
        <v>0</v>
      </c>
      <c r="F84" s="211">
        <v>0</v>
      </c>
      <c r="G84" s="304">
        <f t="shared" si="12"/>
        <v>0</v>
      </c>
      <c r="H84" s="305">
        <f t="shared" si="13"/>
        <v>0</v>
      </c>
      <c r="I84" s="295"/>
      <c r="J84" s="295"/>
    </row>
    <row r="85" spans="1:10" ht="12.75" customHeight="1" x14ac:dyDescent="0.2">
      <c r="A85" s="727"/>
      <c r="B85" s="301">
        <v>53201010100000</v>
      </c>
      <c r="C85" s="307" t="s">
        <v>178</v>
      </c>
      <c r="D85" s="210">
        <v>0</v>
      </c>
      <c r="E85" s="212">
        <v>0</v>
      </c>
      <c r="F85" s="211">
        <v>0</v>
      </c>
      <c r="G85" s="304">
        <f t="shared" si="12"/>
        <v>0</v>
      </c>
      <c r="H85" s="305">
        <f t="shared" si="13"/>
        <v>0</v>
      </c>
      <c r="I85" s="295"/>
      <c r="J85" s="295"/>
    </row>
    <row r="86" spans="1:10" ht="12.75" customHeight="1" x14ac:dyDescent="0.2">
      <c r="A86" s="727"/>
      <c r="B86" s="301">
        <v>53202010100000</v>
      </c>
      <c r="C86" s="302" t="s">
        <v>179</v>
      </c>
      <c r="D86" s="304">
        <f>+O21</f>
        <v>0</v>
      </c>
      <c r="E86" s="304">
        <v>0</v>
      </c>
      <c r="F86" s="386">
        <v>0</v>
      </c>
      <c r="G86" s="304">
        <f t="shared" si="12"/>
        <v>0</v>
      </c>
      <c r="H86" s="305">
        <f t="shared" si="13"/>
        <v>0</v>
      </c>
      <c r="I86" s="295"/>
      <c r="J86" s="295"/>
    </row>
    <row r="87" spans="1:10" ht="12.75" customHeight="1" x14ac:dyDescent="0.2">
      <c r="A87" s="727"/>
      <c r="B87" s="301">
        <v>53203010100000</v>
      </c>
      <c r="C87" s="302" t="s">
        <v>19</v>
      </c>
      <c r="D87" s="304">
        <f t="shared" ref="D87:D102" si="14">+O22</f>
        <v>0</v>
      </c>
      <c r="E87" s="304">
        <v>0</v>
      </c>
      <c r="F87" s="386">
        <v>0</v>
      </c>
      <c r="G87" s="304">
        <f t="shared" si="12"/>
        <v>0</v>
      </c>
      <c r="H87" s="305">
        <f>D87+G87</f>
        <v>0</v>
      </c>
      <c r="I87" s="295"/>
      <c r="J87" s="295"/>
    </row>
    <row r="88" spans="1:10" ht="12.75" customHeight="1" x14ac:dyDescent="0.2">
      <c r="A88" s="727"/>
      <c r="B88" s="301">
        <v>53203030000000</v>
      </c>
      <c r="C88" s="302" t="s">
        <v>180</v>
      </c>
      <c r="D88" s="304">
        <f t="shared" si="14"/>
        <v>0</v>
      </c>
      <c r="E88" s="304">
        <v>0</v>
      </c>
      <c r="F88" s="386">
        <v>0</v>
      </c>
      <c r="G88" s="304">
        <f t="shared" si="12"/>
        <v>0</v>
      </c>
      <c r="H88" s="305">
        <f t="shared" ref="H88" si="15">D88+G88</f>
        <v>0</v>
      </c>
      <c r="I88" s="295"/>
      <c r="J88" s="295"/>
    </row>
    <row r="89" spans="1:10" ht="12.75" customHeight="1" x14ac:dyDescent="0.2">
      <c r="A89" s="727"/>
      <c r="B89" s="301">
        <v>53204030000000</v>
      </c>
      <c r="C89" s="302" t="s">
        <v>214</v>
      </c>
      <c r="D89" s="304">
        <f t="shared" si="14"/>
        <v>0</v>
      </c>
      <c r="E89" s="304">
        <v>0</v>
      </c>
      <c r="F89" s="386">
        <v>0</v>
      </c>
      <c r="G89" s="304">
        <f t="shared" si="12"/>
        <v>0</v>
      </c>
      <c r="H89" s="305">
        <f>D89+G89</f>
        <v>0</v>
      </c>
      <c r="I89" s="295"/>
      <c r="J89" s="295"/>
    </row>
    <row r="90" spans="1:10" ht="12.75" customHeight="1" x14ac:dyDescent="0.2">
      <c r="A90" s="727"/>
      <c r="B90" s="301">
        <v>53204100100001</v>
      </c>
      <c r="C90" s="302" t="s">
        <v>22</v>
      </c>
      <c r="D90" s="304">
        <f t="shared" si="14"/>
        <v>0</v>
      </c>
      <c r="E90" s="304">
        <v>0</v>
      </c>
      <c r="F90" s="386">
        <v>0</v>
      </c>
      <c r="G90" s="304">
        <f t="shared" si="12"/>
        <v>0</v>
      </c>
      <c r="H90" s="305">
        <f t="shared" ref="H90:H102" si="16">D90+G90</f>
        <v>0</v>
      </c>
      <c r="I90" s="295"/>
      <c r="J90" s="295"/>
    </row>
    <row r="91" spans="1:10" ht="12.75" customHeight="1" x14ac:dyDescent="0.2">
      <c r="A91" s="727"/>
      <c r="B91" s="301">
        <v>53204130100000</v>
      </c>
      <c r="C91" s="302" t="s">
        <v>182</v>
      </c>
      <c r="D91" s="304">
        <f t="shared" si="14"/>
        <v>0</v>
      </c>
      <c r="E91" s="304">
        <v>0</v>
      </c>
      <c r="F91" s="386">
        <v>0</v>
      </c>
      <c r="G91" s="304">
        <f t="shared" si="12"/>
        <v>0</v>
      </c>
      <c r="H91" s="305">
        <f t="shared" si="16"/>
        <v>0</v>
      </c>
      <c r="I91" s="295"/>
      <c r="J91" s="295"/>
    </row>
    <row r="92" spans="1:10" ht="12.75" customHeight="1" x14ac:dyDescent="0.2">
      <c r="A92" s="727"/>
      <c r="B92" s="301">
        <v>53205010100000</v>
      </c>
      <c r="C92" s="302" t="s">
        <v>24</v>
      </c>
      <c r="D92" s="304">
        <f t="shared" si="14"/>
        <v>0</v>
      </c>
      <c r="E92" s="304">
        <v>0</v>
      </c>
      <c r="F92" s="386">
        <v>0</v>
      </c>
      <c r="G92" s="304">
        <f t="shared" si="12"/>
        <v>0</v>
      </c>
      <c r="H92" s="305">
        <f t="shared" si="16"/>
        <v>0</v>
      </c>
      <c r="I92" s="295"/>
      <c r="J92" s="295"/>
    </row>
    <row r="93" spans="1:10" ht="12.75" customHeight="1" x14ac:dyDescent="0.2">
      <c r="A93" s="727"/>
      <c r="B93" s="301">
        <v>53205020100000</v>
      </c>
      <c r="C93" s="302" t="s">
        <v>25</v>
      </c>
      <c r="D93" s="304">
        <f t="shared" si="14"/>
        <v>0</v>
      </c>
      <c r="E93" s="304">
        <v>0</v>
      </c>
      <c r="F93" s="386">
        <v>0</v>
      </c>
      <c r="G93" s="304">
        <f t="shared" si="12"/>
        <v>0</v>
      </c>
      <c r="H93" s="305">
        <f t="shared" si="16"/>
        <v>0</v>
      </c>
      <c r="I93" s="295"/>
      <c r="J93" s="295"/>
    </row>
    <row r="94" spans="1:10" ht="12.75" customHeight="1" x14ac:dyDescent="0.2">
      <c r="A94" s="727"/>
      <c r="B94" s="301">
        <v>53205030100000</v>
      </c>
      <c r="C94" s="302" t="s">
        <v>26</v>
      </c>
      <c r="D94" s="304">
        <f t="shared" si="14"/>
        <v>0</v>
      </c>
      <c r="E94" s="304">
        <v>0</v>
      </c>
      <c r="F94" s="386">
        <v>0</v>
      </c>
      <c r="G94" s="304">
        <f t="shared" si="12"/>
        <v>0</v>
      </c>
      <c r="H94" s="305">
        <f t="shared" si="16"/>
        <v>0</v>
      </c>
      <c r="I94" s="295"/>
      <c r="J94" s="295"/>
    </row>
    <row r="95" spans="1:10" ht="12.75" customHeight="1" x14ac:dyDescent="0.2">
      <c r="A95" s="727"/>
      <c r="B95" s="301">
        <v>53205050100000</v>
      </c>
      <c r="C95" s="302" t="s">
        <v>27</v>
      </c>
      <c r="D95" s="304">
        <f t="shared" si="14"/>
        <v>0</v>
      </c>
      <c r="E95" s="304">
        <v>0</v>
      </c>
      <c r="F95" s="386">
        <v>0</v>
      </c>
      <c r="G95" s="304">
        <f t="shared" si="12"/>
        <v>0</v>
      </c>
      <c r="H95" s="305">
        <f t="shared" si="16"/>
        <v>0</v>
      </c>
      <c r="I95" s="295"/>
      <c r="J95" s="295"/>
    </row>
    <row r="96" spans="1:10" ht="12.75" customHeight="1" x14ac:dyDescent="0.2">
      <c r="A96" s="727"/>
      <c r="B96" s="301">
        <v>53205070100000</v>
      </c>
      <c r="C96" s="302" t="s">
        <v>29</v>
      </c>
      <c r="D96" s="304">
        <f t="shared" si="14"/>
        <v>0</v>
      </c>
      <c r="E96" s="304">
        <v>0</v>
      </c>
      <c r="F96" s="386">
        <v>0</v>
      </c>
      <c r="G96" s="304">
        <f t="shared" si="12"/>
        <v>0</v>
      </c>
      <c r="H96" s="305">
        <f t="shared" si="16"/>
        <v>0</v>
      </c>
      <c r="I96" s="295"/>
      <c r="J96" s="295"/>
    </row>
    <row r="97" spans="1:10" ht="12.75" customHeight="1" x14ac:dyDescent="0.2">
      <c r="A97" s="727"/>
      <c r="B97" s="301">
        <v>53208010100000</v>
      </c>
      <c r="C97" s="302" t="s">
        <v>30</v>
      </c>
      <c r="D97" s="304">
        <f t="shared" si="14"/>
        <v>0</v>
      </c>
      <c r="E97" s="304">
        <v>0</v>
      </c>
      <c r="F97" s="386">
        <v>0</v>
      </c>
      <c r="G97" s="304">
        <f t="shared" si="12"/>
        <v>0</v>
      </c>
      <c r="H97" s="305">
        <f t="shared" si="16"/>
        <v>0</v>
      </c>
      <c r="I97" s="295"/>
      <c r="J97" s="295"/>
    </row>
    <row r="98" spans="1:10" ht="12.75" customHeight="1" x14ac:dyDescent="0.2">
      <c r="A98" s="727"/>
      <c r="B98" s="301">
        <v>53208070100001</v>
      </c>
      <c r="C98" s="302" t="s">
        <v>31</v>
      </c>
      <c r="D98" s="304">
        <f t="shared" si="14"/>
        <v>0</v>
      </c>
      <c r="E98" s="304">
        <v>0</v>
      </c>
      <c r="F98" s="386">
        <v>0</v>
      </c>
      <c r="G98" s="304">
        <f t="shared" si="12"/>
        <v>0</v>
      </c>
      <c r="H98" s="305">
        <f t="shared" si="16"/>
        <v>0</v>
      </c>
      <c r="I98" s="295"/>
      <c r="J98" s="295"/>
    </row>
    <row r="99" spans="1:10" ht="12.75" customHeight="1" x14ac:dyDescent="0.2">
      <c r="A99" s="727"/>
      <c r="B99" s="301">
        <v>53208100100001</v>
      </c>
      <c r="C99" s="302" t="s">
        <v>183</v>
      </c>
      <c r="D99" s="304">
        <f t="shared" si="14"/>
        <v>0</v>
      </c>
      <c r="E99" s="304">
        <v>0</v>
      </c>
      <c r="F99" s="386">
        <v>0</v>
      </c>
      <c r="G99" s="304">
        <f t="shared" si="12"/>
        <v>0</v>
      </c>
      <c r="H99" s="305">
        <f t="shared" si="16"/>
        <v>0</v>
      </c>
      <c r="I99" s="295"/>
      <c r="J99" s="295"/>
    </row>
    <row r="100" spans="1:10" ht="12.75" customHeight="1" x14ac:dyDescent="0.2">
      <c r="A100" s="727"/>
      <c r="B100" s="301">
        <v>53211030000000</v>
      </c>
      <c r="C100" s="302" t="s">
        <v>32</v>
      </c>
      <c r="D100" s="304">
        <f t="shared" si="14"/>
        <v>0</v>
      </c>
      <c r="E100" s="304">
        <v>0</v>
      </c>
      <c r="F100" s="386">
        <v>0</v>
      </c>
      <c r="G100" s="304">
        <f t="shared" si="12"/>
        <v>0</v>
      </c>
      <c r="H100" s="305">
        <f t="shared" si="16"/>
        <v>0</v>
      </c>
      <c r="I100" s="295"/>
      <c r="J100" s="295"/>
    </row>
    <row r="101" spans="1:10" ht="12.75" customHeight="1" x14ac:dyDescent="0.2">
      <c r="A101" s="727"/>
      <c r="B101" s="301">
        <v>53212020100000</v>
      </c>
      <c r="C101" s="302" t="s">
        <v>184</v>
      </c>
      <c r="D101" s="304">
        <f t="shared" si="14"/>
        <v>0</v>
      </c>
      <c r="E101" s="304">
        <v>0</v>
      </c>
      <c r="F101" s="386">
        <v>0</v>
      </c>
      <c r="G101" s="304">
        <f t="shared" si="12"/>
        <v>0</v>
      </c>
      <c r="H101" s="305">
        <f t="shared" si="16"/>
        <v>0</v>
      </c>
      <c r="I101" s="295"/>
      <c r="J101" s="295"/>
    </row>
    <row r="102" spans="1:10" ht="12.75" customHeight="1" x14ac:dyDescent="0.2">
      <c r="A102" s="727"/>
      <c r="B102" s="301">
        <v>53214020000000</v>
      </c>
      <c r="C102" s="302" t="s">
        <v>185</v>
      </c>
      <c r="D102" s="304">
        <f t="shared" si="14"/>
        <v>0</v>
      </c>
      <c r="E102" s="304">
        <v>0</v>
      </c>
      <c r="F102" s="386">
        <v>0</v>
      </c>
      <c r="G102" s="304">
        <f t="shared" si="12"/>
        <v>0</v>
      </c>
      <c r="H102" s="305">
        <f t="shared" si="16"/>
        <v>0</v>
      </c>
      <c r="I102" s="295"/>
      <c r="J102" s="295"/>
    </row>
    <row r="103" spans="1:10" ht="15.75" customHeight="1" x14ac:dyDescent="0.2">
      <c r="A103" s="727"/>
      <c r="B103" s="324"/>
      <c r="C103" s="291" t="s">
        <v>34</v>
      </c>
      <c r="D103" s="308">
        <f>SUM(D104,D109,D111,D120,D129,D137)</f>
        <v>462547.8</v>
      </c>
      <c r="E103" s="385"/>
      <c r="F103" s="385"/>
      <c r="G103" s="292"/>
      <c r="H103" s="308">
        <f>SUM(H104,H109,H111,H120,H129,H137)</f>
        <v>462547.8</v>
      </c>
      <c r="I103" s="295"/>
      <c r="J103" s="295"/>
    </row>
    <row r="104" spans="1:10" ht="12.75" customHeight="1" x14ac:dyDescent="0.2">
      <c r="A104" s="727"/>
      <c r="B104" s="296"/>
      <c r="C104" s="297" t="s">
        <v>35</v>
      </c>
      <c r="D104" s="298">
        <f>SUM(D105:D108)</f>
        <v>0</v>
      </c>
      <c r="E104" s="384"/>
      <c r="F104" s="384"/>
      <c r="G104" s="298">
        <f>SUM(G105:G108)</f>
        <v>0</v>
      </c>
      <c r="H104" s="298">
        <f>SUM(H105:H108)</f>
        <v>0</v>
      </c>
      <c r="I104" s="295"/>
      <c r="J104" s="295"/>
    </row>
    <row r="105" spans="1:10" ht="12.75" customHeight="1" x14ac:dyDescent="0.2">
      <c r="A105" s="727"/>
      <c r="B105" s="301">
        <v>53202020100000</v>
      </c>
      <c r="C105" s="302" t="s">
        <v>186</v>
      </c>
      <c r="D105" s="210">
        <v>0</v>
      </c>
      <c r="E105" s="212">
        <v>0</v>
      </c>
      <c r="F105" s="366">
        <v>0</v>
      </c>
      <c r="G105" s="304">
        <f>E105*F105</f>
        <v>0</v>
      </c>
      <c r="H105" s="305">
        <f t="shared" ref="H105:H108" si="17">D105+G105</f>
        <v>0</v>
      </c>
      <c r="I105" s="295"/>
      <c r="J105" s="295"/>
    </row>
    <row r="106" spans="1:10" ht="12.75" customHeight="1" x14ac:dyDescent="0.2">
      <c r="A106" s="727"/>
      <c r="B106" s="301">
        <v>53202030000000</v>
      </c>
      <c r="C106" s="302" t="s">
        <v>236</v>
      </c>
      <c r="D106" s="210">
        <v>0</v>
      </c>
      <c r="E106" s="212">
        <v>0</v>
      </c>
      <c r="F106" s="366">
        <v>0</v>
      </c>
      <c r="G106" s="304">
        <f t="shared" ref="G106:G108" si="18">E106*F106</f>
        <v>0</v>
      </c>
      <c r="H106" s="305">
        <f t="shared" si="17"/>
        <v>0</v>
      </c>
      <c r="I106" s="295"/>
      <c r="J106" s="295"/>
    </row>
    <row r="107" spans="1:10" ht="12.75" customHeight="1" x14ac:dyDescent="0.2">
      <c r="A107" s="727"/>
      <c r="B107" s="301">
        <v>53211020000000</v>
      </c>
      <c r="C107" s="302" t="s">
        <v>41</v>
      </c>
      <c r="D107" s="370">
        <f>O40</f>
        <v>0</v>
      </c>
      <c r="E107" s="370">
        <v>0</v>
      </c>
      <c r="F107" s="371">
        <v>0</v>
      </c>
      <c r="G107" s="304">
        <f t="shared" si="18"/>
        <v>0</v>
      </c>
      <c r="H107" s="305">
        <f t="shared" si="17"/>
        <v>0</v>
      </c>
      <c r="I107" s="295"/>
      <c r="J107" s="295"/>
    </row>
    <row r="108" spans="1:10" ht="12.75" customHeight="1" x14ac:dyDescent="0.2">
      <c r="A108" s="727"/>
      <c r="B108" s="301">
        <v>53101040600000</v>
      </c>
      <c r="C108" s="302" t="s">
        <v>188</v>
      </c>
      <c r="D108" s="370">
        <f>O41</f>
        <v>0</v>
      </c>
      <c r="E108" s="370">
        <v>0</v>
      </c>
      <c r="F108" s="371">
        <v>0</v>
      </c>
      <c r="G108" s="304">
        <f t="shared" si="18"/>
        <v>0</v>
      </c>
      <c r="H108" s="305">
        <f t="shared" si="17"/>
        <v>0</v>
      </c>
      <c r="I108" s="295"/>
      <c r="J108" s="295"/>
    </row>
    <row r="109" spans="1:10" ht="12.75" customHeight="1" x14ac:dyDescent="0.2">
      <c r="A109" s="727"/>
      <c r="B109" s="296"/>
      <c r="C109" s="297" t="s">
        <v>42</v>
      </c>
      <c r="D109" s="298">
        <f>SUM(D110:D110)</f>
        <v>0</v>
      </c>
      <c r="E109" s="384"/>
      <c r="F109" s="384"/>
      <c r="G109" s="309">
        <f>SUM(G110:G110)</f>
        <v>0</v>
      </c>
      <c r="H109" s="310">
        <f>SUM(H110:H110)</f>
        <v>0</v>
      </c>
      <c r="I109" s="295"/>
      <c r="J109" s="295"/>
    </row>
    <row r="110" spans="1:10" ht="12.75" customHeight="1" x14ac:dyDescent="0.2">
      <c r="A110" s="727"/>
      <c r="B110" s="311">
        <v>53205990000000</v>
      </c>
      <c r="C110" s="302" t="s">
        <v>44</v>
      </c>
      <c r="D110" s="370">
        <f>O43</f>
        <v>0</v>
      </c>
      <c r="E110" s="370">
        <v>0</v>
      </c>
      <c r="F110" s="371">
        <v>0</v>
      </c>
      <c r="G110" s="304">
        <f t="shared" ref="G110" si="19">E110*F110</f>
        <v>0</v>
      </c>
      <c r="H110" s="305">
        <f t="shared" ref="H110" si="20">D110+G110</f>
        <v>0</v>
      </c>
      <c r="I110" s="295"/>
      <c r="J110" s="295"/>
    </row>
    <row r="111" spans="1:10" ht="12.75" customHeight="1" x14ac:dyDescent="0.2">
      <c r="A111" s="727"/>
      <c r="B111" s="296"/>
      <c r="C111" s="297" t="s">
        <v>45</v>
      </c>
      <c r="D111" s="298">
        <f>SUM(D112:D119)</f>
        <v>0</v>
      </c>
      <c r="E111" s="384"/>
      <c r="F111" s="384"/>
      <c r="G111" s="298">
        <f>SUM(G112:G119)</f>
        <v>0</v>
      </c>
      <c r="H111" s="300">
        <f>SUM(H112:H119)</f>
        <v>0</v>
      </c>
      <c r="I111" s="295"/>
      <c r="J111" s="295"/>
    </row>
    <row r="112" spans="1:10" ht="12.75" customHeight="1" x14ac:dyDescent="0.2">
      <c r="A112" s="727"/>
      <c r="B112" s="301">
        <v>53204010000000</v>
      </c>
      <c r="C112" s="302" t="s">
        <v>47</v>
      </c>
      <c r="D112" s="370">
        <f>+O45</f>
        <v>0</v>
      </c>
      <c r="E112" s="370">
        <v>0</v>
      </c>
      <c r="F112" s="372">
        <v>0</v>
      </c>
      <c r="G112" s="370">
        <f t="shared" ref="G112:G119" si="21">E112*F112</f>
        <v>0</v>
      </c>
      <c r="H112" s="305">
        <f t="shared" ref="H112:H119" si="22">D112+G112</f>
        <v>0</v>
      </c>
      <c r="I112" s="295"/>
      <c r="J112" s="295"/>
    </row>
    <row r="113" spans="1:10" ht="12.75" customHeight="1" x14ac:dyDescent="0.2">
      <c r="A113" s="727"/>
      <c r="B113" s="311">
        <v>53204040200000</v>
      </c>
      <c r="C113" s="302" t="s">
        <v>215</v>
      </c>
      <c r="D113" s="370">
        <f t="shared" ref="D113:D119" si="23">+O46</f>
        <v>0</v>
      </c>
      <c r="E113" s="370">
        <v>0</v>
      </c>
      <c r="F113" s="372">
        <v>0</v>
      </c>
      <c r="G113" s="370">
        <f t="shared" si="21"/>
        <v>0</v>
      </c>
      <c r="H113" s="305">
        <f t="shared" si="22"/>
        <v>0</v>
      </c>
      <c r="I113" s="295"/>
      <c r="J113" s="295"/>
    </row>
    <row r="114" spans="1:10" ht="12.75" customHeight="1" x14ac:dyDescent="0.2">
      <c r="A114" s="727"/>
      <c r="B114" s="301">
        <v>53204060000000</v>
      </c>
      <c r="C114" s="302" t="s">
        <v>49</v>
      </c>
      <c r="D114" s="370">
        <f t="shared" si="23"/>
        <v>0</v>
      </c>
      <c r="E114" s="370">
        <v>0</v>
      </c>
      <c r="F114" s="372">
        <v>0</v>
      </c>
      <c r="G114" s="370">
        <f t="shared" si="21"/>
        <v>0</v>
      </c>
      <c r="H114" s="305">
        <f t="shared" si="22"/>
        <v>0</v>
      </c>
      <c r="I114" s="295"/>
      <c r="J114" s="295"/>
    </row>
    <row r="115" spans="1:10" ht="12.75" customHeight="1" x14ac:dyDescent="0.2">
      <c r="A115" s="727"/>
      <c r="B115" s="301">
        <v>53204070000000</v>
      </c>
      <c r="C115" s="302" t="s">
        <v>50</v>
      </c>
      <c r="D115" s="370">
        <f t="shared" si="23"/>
        <v>0</v>
      </c>
      <c r="E115" s="370">
        <v>0</v>
      </c>
      <c r="F115" s="372">
        <v>0</v>
      </c>
      <c r="G115" s="370">
        <f t="shared" si="21"/>
        <v>0</v>
      </c>
      <c r="H115" s="305">
        <f t="shared" si="22"/>
        <v>0</v>
      </c>
      <c r="I115" s="295"/>
      <c r="J115" s="295"/>
    </row>
    <row r="116" spans="1:10" ht="12.75" customHeight="1" x14ac:dyDescent="0.2">
      <c r="A116" s="727"/>
      <c r="B116" s="301">
        <v>53204080000000</v>
      </c>
      <c r="C116" s="302" t="s">
        <v>51</v>
      </c>
      <c r="D116" s="370">
        <f t="shared" si="23"/>
        <v>0</v>
      </c>
      <c r="E116" s="370">
        <v>0</v>
      </c>
      <c r="F116" s="372">
        <v>0</v>
      </c>
      <c r="G116" s="370">
        <f t="shared" si="21"/>
        <v>0</v>
      </c>
      <c r="H116" s="305">
        <f t="shared" si="22"/>
        <v>0</v>
      </c>
      <c r="I116" s="295"/>
      <c r="J116" s="295"/>
    </row>
    <row r="117" spans="1:10" ht="12.75" customHeight="1" x14ac:dyDescent="0.2">
      <c r="A117" s="727"/>
      <c r="B117" s="301">
        <v>53214010000000</v>
      </c>
      <c r="C117" s="302" t="s">
        <v>52</v>
      </c>
      <c r="D117" s="370">
        <f t="shared" si="23"/>
        <v>0</v>
      </c>
      <c r="E117" s="373">
        <v>0</v>
      </c>
      <c r="F117" s="372">
        <v>0</v>
      </c>
      <c r="G117" s="370">
        <f t="shared" si="21"/>
        <v>0</v>
      </c>
      <c r="H117" s="305">
        <f t="shared" si="22"/>
        <v>0</v>
      </c>
      <c r="I117" s="295"/>
      <c r="J117" s="295"/>
    </row>
    <row r="118" spans="1:10" ht="12.75" customHeight="1" x14ac:dyDescent="0.2">
      <c r="A118" s="727"/>
      <c r="B118" s="301">
        <v>53214040000000</v>
      </c>
      <c r="C118" s="302" t="s">
        <v>189</v>
      </c>
      <c r="D118" s="370">
        <f t="shared" si="23"/>
        <v>0</v>
      </c>
      <c r="E118" s="373">
        <v>0</v>
      </c>
      <c r="F118" s="372">
        <v>0</v>
      </c>
      <c r="G118" s="370">
        <f t="shared" si="21"/>
        <v>0</v>
      </c>
      <c r="H118" s="305">
        <f t="shared" si="22"/>
        <v>0</v>
      </c>
      <c r="I118" s="295"/>
      <c r="J118" s="295"/>
    </row>
    <row r="119" spans="1:10" ht="12.75" customHeight="1" x14ac:dyDescent="0.2">
      <c r="A119" s="727"/>
      <c r="B119" s="326">
        <v>53204020100000</v>
      </c>
      <c r="C119" s="302" t="s">
        <v>181</v>
      </c>
      <c r="D119" s="370">
        <f t="shared" si="23"/>
        <v>0</v>
      </c>
      <c r="E119" s="370">
        <v>0</v>
      </c>
      <c r="F119" s="372">
        <v>0</v>
      </c>
      <c r="G119" s="370">
        <f t="shared" si="21"/>
        <v>0</v>
      </c>
      <c r="H119" s="305">
        <f t="shared" si="22"/>
        <v>0</v>
      </c>
      <c r="I119" s="295"/>
      <c r="J119" s="295"/>
    </row>
    <row r="120" spans="1:10" ht="12.75" customHeight="1" x14ac:dyDescent="0.2">
      <c r="A120" s="727"/>
      <c r="B120" s="296"/>
      <c r="C120" s="297" t="s">
        <v>55</v>
      </c>
      <c r="D120" s="298">
        <f>SUM(D121:D128)</f>
        <v>462547.8</v>
      </c>
      <c r="E120" s="384"/>
      <c r="F120" s="384"/>
      <c r="G120" s="298">
        <f>SUM(G121:G128)</f>
        <v>0</v>
      </c>
      <c r="H120" s="300">
        <f>SUM(H121:H128)</f>
        <v>462547.8</v>
      </c>
      <c r="I120" s="295"/>
      <c r="J120" s="295"/>
    </row>
    <row r="121" spans="1:10" ht="12.75" customHeight="1" x14ac:dyDescent="0.2">
      <c r="A121" s="727"/>
      <c r="B121" s="301">
        <v>53207010000000</v>
      </c>
      <c r="C121" s="302" t="s">
        <v>56</v>
      </c>
      <c r="D121" s="370">
        <f>+O54</f>
        <v>0</v>
      </c>
      <c r="E121" s="370">
        <v>0</v>
      </c>
      <c r="F121" s="371">
        <v>0</v>
      </c>
      <c r="G121" s="370">
        <f t="shared" ref="G121:G128" si="24">E121*F121</f>
        <v>0</v>
      </c>
      <c r="H121" s="305">
        <f t="shared" ref="H121:H128" si="25">D121+G121</f>
        <v>0</v>
      </c>
      <c r="I121" s="295"/>
      <c r="J121" s="295"/>
    </row>
    <row r="122" spans="1:10" ht="12.75" customHeight="1" x14ac:dyDescent="0.2">
      <c r="A122" s="727"/>
      <c r="B122" s="301">
        <v>53207020000000</v>
      </c>
      <c r="C122" s="302" t="s">
        <v>57</v>
      </c>
      <c r="D122" s="370">
        <f t="shared" ref="D122:D124" si="26">+O55</f>
        <v>0</v>
      </c>
      <c r="E122" s="370">
        <v>0</v>
      </c>
      <c r="F122" s="371">
        <v>0</v>
      </c>
      <c r="G122" s="370">
        <f t="shared" si="24"/>
        <v>0</v>
      </c>
      <c r="H122" s="305">
        <f t="shared" si="25"/>
        <v>0</v>
      </c>
      <c r="I122" s="295"/>
      <c r="J122" s="295"/>
    </row>
    <row r="123" spans="1:10" ht="12.75" customHeight="1" x14ac:dyDescent="0.2">
      <c r="A123" s="727"/>
      <c r="B123" s="301">
        <v>53208020000000</v>
      </c>
      <c r="C123" s="302" t="s">
        <v>172</v>
      </c>
      <c r="D123" s="370">
        <f t="shared" si="26"/>
        <v>0</v>
      </c>
      <c r="E123" s="370">
        <v>0</v>
      </c>
      <c r="F123" s="371">
        <v>0</v>
      </c>
      <c r="G123" s="370">
        <f t="shared" si="24"/>
        <v>0</v>
      </c>
      <c r="H123" s="305">
        <f t="shared" si="25"/>
        <v>0</v>
      </c>
      <c r="I123" s="295"/>
      <c r="J123" s="295"/>
    </row>
    <row r="124" spans="1:10" ht="12.75" customHeight="1" x14ac:dyDescent="0.2">
      <c r="A124" s="727"/>
      <c r="B124" s="301">
        <v>53208990000000</v>
      </c>
      <c r="C124" s="302" t="s">
        <v>190</v>
      </c>
      <c r="D124" s="370">
        <f t="shared" si="26"/>
        <v>0</v>
      </c>
      <c r="E124" s="370">
        <v>0</v>
      </c>
      <c r="F124" s="371">
        <v>0</v>
      </c>
      <c r="G124" s="370">
        <f t="shared" si="24"/>
        <v>0</v>
      </c>
      <c r="H124" s="305">
        <f t="shared" si="25"/>
        <v>0</v>
      </c>
      <c r="I124" s="295"/>
      <c r="J124" s="295"/>
    </row>
    <row r="125" spans="1:10" ht="12.75" customHeight="1" x14ac:dyDescent="0.2">
      <c r="A125" s="727"/>
      <c r="B125" s="326">
        <v>53210020300000</v>
      </c>
      <c r="C125" s="302" t="s">
        <v>192</v>
      </c>
      <c r="D125" s="255">
        <v>0</v>
      </c>
      <c r="E125" s="255">
        <v>8200</v>
      </c>
      <c r="F125" s="688">
        <f>+'B) Reajuste Tarifas y Ocupación'!I28</f>
        <v>0</v>
      </c>
      <c r="G125" s="304">
        <f t="shared" si="24"/>
        <v>0</v>
      </c>
      <c r="H125" s="305">
        <f t="shared" si="25"/>
        <v>0</v>
      </c>
      <c r="I125" s="295"/>
      <c r="J125" s="295"/>
    </row>
    <row r="126" spans="1:10" ht="12.75" customHeight="1" x14ac:dyDescent="0.2">
      <c r="A126" s="727"/>
      <c r="B126" s="301">
        <v>53208990000000</v>
      </c>
      <c r="C126" s="302" t="s">
        <v>193</v>
      </c>
      <c r="D126" s="304">
        <f>O58</f>
        <v>0</v>
      </c>
      <c r="E126" s="304">
        <v>0</v>
      </c>
      <c r="F126" s="368">
        <v>0</v>
      </c>
      <c r="G126" s="304">
        <f t="shared" si="24"/>
        <v>0</v>
      </c>
      <c r="H126" s="305">
        <f t="shared" si="25"/>
        <v>0</v>
      </c>
      <c r="I126" s="295"/>
      <c r="J126" s="295"/>
    </row>
    <row r="127" spans="1:10" ht="12.75" customHeight="1" x14ac:dyDescent="0.2">
      <c r="A127" s="727"/>
      <c r="B127" s="301">
        <v>53209990000000</v>
      </c>
      <c r="C127" s="302" t="s">
        <v>191</v>
      </c>
      <c r="D127" s="304">
        <f t="shared" ref="D127:D128" si="27">O59</f>
        <v>0</v>
      </c>
      <c r="E127" s="304">
        <v>0</v>
      </c>
      <c r="F127" s="368">
        <v>0</v>
      </c>
      <c r="G127" s="304">
        <f t="shared" si="24"/>
        <v>0</v>
      </c>
      <c r="H127" s="305">
        <f t="shared" si="25"/>
        <v>0</v>
      </c>
      <c r="I127" s="295"/>
      <c r="J127" s="295"/>
    </row>
    <row r="128" spans="1:10" ht="12.75" customHeight="1" x14ac:dyDescent="0.2">
      <c r="A128" s="727"/>
      <c r="B128" s="301">
        <v>53210020100000</v>
      </c>
      <c r="C128" s="302" t="s">
        <v>64</v>
      </c>
      <c r="D128" s="304">
        <f t="shared" si="27"/>
        <v>462547.8</v>
      </c>
      <c r="E128" s="304">
        <v>0</v>
      </c>
      <c r="F128" s="368">
        <v>0</v>
      </c>
      <c r="G128" s="304">
        <f t="shared" si="24"/>
        <v>0</v>
      </c>
      <c r="H128" s="305">
        <f t="shared" si="25"/>
        <v>462547.8</v>
      </c>
      <c r="I128" s="295"/>
      <c r="J128" s="295"/>
    </row>
    <row r="129" spans="1:10" ht="12.75" customHeight="1" x14ac:dyDescent="0.2">
      <c r="A129" s="727"/>
      <c r="B129" s="296"/>
      <c r="C129" s="297" t="s">
        <v>65</v>
      </c>
      <c r="D129" s="298">
        <f>SUM(D130:D136)</f>
        <v>0</v>
      </c>
      <c r="E129" s="384"/>
      <c r="F129" s="384"/>
      <c r="G129" s="298">
        <f>SUM(G130:G136)</f>
        <v>0</v>
      </c>
      <c r="H129" s="300">
        <f>SUM(H130:H136)</f>
        <v>0</v>
      </c>
      <c r="I129" s="295"/>
      <c r="J129" s="295"/>
    </row>
    <row r="130" spans="1:10" ht="12.75" customHeight="1" x14ac:dyDescent="0.2">
      <c r="A130" s="727"/>
      <c r="B130" s="301">
        <v>53206030000000</v>
      </c>
      <c r="C130" s="302" t="s">
        <v>99</v>
      </c>
      <c r="D130" s="370">
        <f>+O62</f>
        <v>0</v>
      </c>
      <c r="E130" s="370">
        <v>0</v>
      </c>
      <c r="F130" s="371">
        <v>0</v>
      </c>
      <c r="G130" s="304">
        <f t="shared" ref="G130:G136" si="28">E130*F130</f>
        <v>0</v>
      </c>
      <c r="H130" s="305">
        <f t="shared" ref="H130:H135" si="29">D130+G130</f>
        <v>0</v>
      </c>
      <c r="I130" s="295"/>
      <c r="J130" s="295"/>
    </row>
    <row r="131" spans="1:10" ht="12.75" customHeight="1" x14ac:dyDescent="0.2">
      <c r="A131" s="727"/>
      <c r="B131" s="301">
        <v>53206040000000</v>
      </c>
      <c r="C131" s="302" t="s">
        <v>100</v>
      </c>
      <c r="D131" s="370">
        <f t="shared" ref="D131:D136" si="30">+O63</f>
        <v>0</v>
      </c>
      <c r="E131" s="370">
        <v>0</v>
      </c>
      <c r="F131" s="371">
        <v>0</v>
      </c>
      <c r="G131" s="304">
        <f t="shared" si="28"/>
        <v>0</v>
      </c>
      <c r="H131" s="305">
        <f t="shared" si="29"/>
        <v>0</v>
      </c>
      <c r="I131" s="295"/>
      <c r="J131" s="295"/>
    </row>
    <row r="132" spans="1:10" ht="12.75" customHeight="1" x14ac:dyDescent="0.2">
      <c r="A132" s="727"/>
      <c r="B132" s="301">
        <v>53206060000000</v>
      </c>
      <c r="C132" s="302" t="s">
        <v>194</v>
      </c>
      <c r="D132" s="370">
        <f t="shared" si="30"/>
        <v>0</v>
      </c>
      <c r="E132" s="370">
        <v>0</v>
      </c>
      <c r="F132" s="371">
        <v>0</v>
      </c>
      <c r="G132" s="304">
        <f t="shared" si="28"/>
        <v>0</v>
      </c>
      <c r="H132" s="305">
        <f t="shared" si="29"/>
        <v>0</v>
      </c>
      <c r="I132" s="295"/>
      <c r="J132" s="295"/>
    </row>
    <row r="133" spans="1:10" ht="12.75" customHeight="1" x14ac:dyDescent="0.2">
      <c r="A133" s="727"/>
      <c r="B133" s="301">
        <v>53206070000000</v>
      </c>
      <c r="C133" s="302" t="s">
        <v>102</v>
      </c>
      <c r="D133" s="370">
        <f t="shared" si="30"/>
        <v>0</v>
      </c>
      <c r="E133" s="370">
        <v>0</v>
      </c>
      <c r="F133" s="371">
        <v>0</v>
      </c>
      <c r="G133" s="304">
        <f t="shared" si="28"/>
        <v>0</v>
      </c>
      <c r="H133" s="305">
        <f t="shared" si="29"/>
        <v>0</v>
      </c>
      <c r="I133" s="295"/>
      <c r="J133" s="295"/>
    </row>
    <row r="134" spans="1:10" ht="12.75" customHeight="1" x14ac:dyDescent="0.2">
      <c r="A134" s="727"/>
      <c r="B134" s="301">
        <v>53206990000000</v>
      </c>
      <c r="C134" s="302" t="s">
        <v>195</v>
      </c>
      <c r="D134" s="370">
        <f t="shared" si="30"/>
        <v>0</v>
      </c>
      <c r="E134" s="370">
        <v>0</v>
      </c>
      <c r="F134" s="371">
        <v>0</v>
      </c>
      <c r="G134" s="304">
        <f t="shared" si="28"/>
        <v>0</v>
      </c>
      <c r="H134" s="305">
        <f t="shared" si="29"/>
        <v>0</v>
      </c>
      <c r="I134" s="295"/>
      <c r="J134" s="295"/>
    </row>
    <row r="135" spans="1:10" ht="12.75" customHeight="1" x14ac:dyDescent="0.2">
      <c r="A135" s="727"/>
      <c r="B135" s="301">
        <v>53208030000000</v>
      </c>
      <c r="C135" s="302" t="s">
        <v>104</v>
      </c>
      <c r="D135" s="370">
        <f t="shared" si="30"/>
        <v>0</v>
      </c>
      <c r="E135" s="370">
        <v>0</v>
      </c>
      <c r="F135" s="371">
        <v>0</v>
      </c>
      <c r="G135" s="304">
        <f t="shared" si="28"/>
        <v>0</v>
      </c>
      <c r="H135" s="305">
        <f t="shared" si="29"/>
        <v>0</v>
      </c>
      <c r="I135" s="295"/>
      <c r="J135" s="295"/>
    </row>
    <row r="136" spans="1:10" ht="12.75" customHeight="1" x14ac:dyDescent="0.2">
      <c r="A136" s="727"/>
      <c r="B136" s="301">
        <v>53206990000000</v>
      </c>
      <c r="C136" s="302" t="s">
        <v>216</v>
      </c>
      <c r="D136" s="370">
        <f t="shared" si="30"/>
        <v>0</v>
      </c>
      <c r="E136" s="370">
        <v>0</v>
      </c>
      <c r="F136" s="371">
        <v>0</v>
      </c>
      <c r="G136" s="304">
        <f t="shared" si="28"/>
        <v>0</v>
      </c>
      <c r="H136" s="305">
        <f>D136+G136</f>
        <v>0</v>
      </c>
      <c r="I136" s="295"/>
      <c r="J136" s="295"/>
    </row>
    <row r="137" spans="1:10" ht="12.75" customHeight="1" x14ac:dyDescent="0.2">
      <c r="A137" s="727"/>
      <c r="B137" s="296"/>
      <c r="C137" s="297" t="s">
        <v>66</v>
      </c>
      <c r="D137" s="298">
        <f>SUM(D138:D138)</f>
        <v>0</v>
      </c>
      <c r="E137" s="384"/>
      <c r="F137" s="384"/>
      <c r="G137" s="298">
        <f>SUM(G138:G138)</f>
        <v>0</v>
      </c>
      <c r="H137" s="300">
        <f>SUM(H138:H138)</f>
        <v>0</v>
      </c>
      <c r="I137" s="295"/>
      <c r="J137" s="295"/>
    </row>
    <row r="138" spans="1:10" ht="12.75" customHeight="1" x14ac:dyDescent="0.2">
      <c r="A138" s="727"/>
      <c r="B138" s="327"/>
      <c r="C138" s="314" t="s">
        <v>217</v>
      </c>
      <c r="D138" s="210">
        <v>0</v>
      </c>
      <c r="E138" s="210"/>
      <c r="F138" s="366">
        <v>0</v>
      </c>
      <c r="G138" s="304">
        <f t="shared" ref="G138" si="31">E138*F138</f>
        <v>0</v>
      </c>
      <c r="H138" s="315">
        <f t="shared" ref="H138" si="32">D138+G138</f>
        <v>0</v>
      </c>
      <c r="I138" s="516" t="s">
        <v>218</v>
      </c>
      <c r="J138" s="312">
        <f>+H136+H135+H134+H133+H132+H131+H130+H128+H127+H126+H125+H124+H123+H122+H121+H119+H116+H115+H114+H113+H112+H110+H108+H107+H101+H100+H99+H97+H96+H95+H94+H93+H92+H91+H90+H89+H88+H87</f>
        <v>462547.8</v>
      </c>
    </row>
    <row r="139" spans="1:10" ht="13.5" collapsed="1" thickBot="1" x14ac:dyDescent="0.25">
      <c r="A139" s="728"/>
      <c r="B139" s="328"/>
      <c r="C139" s="316" t="s">
        <v>105</v>
      </c>
      <c r="D139" s="317">
        <f>SUM(D76,D103)</f>
        <v>3422547.8</v>
      </c>
      <c r="E139" s="318"/>
      <c r="F139" s="318"/>
      <c r="G139" s="317">
        <f>SUM(G76,G103)</f>
        <v>0</v>
      </c>
      <c r="H139" s="313">
        <f>SUM(H76,H103)</f>
        <v>3422547.8</v>
      </c>
      <c r="I139" s="515" t="s">
        <v>219</v>
      </c>
      <c r="J139" s="319">
        <f>+H139-J138</f>
        <v>2960000</v>
      </c>
    </row>
    <row r="140" spans="1:10" x14ac:dyDescent="0.2">
      <c r="A140" s="805" t="s">
        <v>234</v>
      </c>
      <c r="B140" s="409"/>
      <c r="C140" s="410" t="s">
        <v>11</v>
      </c>
      <c r="D140" s="411">
        <f>SUM(D141,D146)</f>
        <v>0</v>
      </c>
      <c r="E140" s="412"/>
      <c r="F140" s="412"/>
      <c r="G140" s="413">
        <f>SUM(G141,G146)</f>
        <v>0</v>
      </c>
      <c r="H140" s="414">
        <f>SUM(H141,H146)</f>
        <v>0</v>
      </c>
      <c r="I140" s="295"/>
      <c r="J140" s="295"/>
    </row>
    <row r="141" spans="1:10" ht="15.75" customHeight="1" x14ac:dyDescent="0.2">
      <c r="A141" s="806"/>
      <c r="B141" s="415"/>
      <c r="C141" s="416" t="s">
        <v>12</v>
      </c>
      <c r="D141" s="417">
        <f>SUM(D142:D145)</f>
        <v>0</v>
      </c>
      <c r="E141" s="418"/>
      <c r="F141" s="418"/>
      <c r="G141" s="419">
        <f>SUM(G142:G145)</f>
        <v>0</v>
      </c>
      <c r="H141" s="420">
        <f>SUM(H142:H145)</f>
        <v>0</v>
      </c>
      <c r="I141" s="295"/>
      <c r="J141" s="295"/>
    </row>
    <row r="142" spans="1:10" ht="15.75" customHeight="1" x14ac:dyDescent="0.2">
      <c r="A142" s="806"/>
      <c r="B142" s="421">
        <v>53103040100000</v>
      </c>
      <c r="C142" s="422" t="s">
        <v>95</v>
      </c>
      <c r="D142" s="423">
        <f>'F) Remuneraciones'!L31</f>
        <v>0</v>
      </c>
      <c r="E142" s="424">
        <v>0</v>
      </c>
      <c r="F142" s="425">
        <v>0</v>
      </c>
      <c r="G142" s="426">
        <f>E142*F142</f>
        <v>0</v>
      </c>
      <c r="H142" s="427">
        <f>D142+G142</f>
        <v>0</v>
      </c>
      <c r="I142" s="295"/>
      <c r="J142" s="295"/>
    </row>
    <row r="143" spans="1:10" ht="15.75" customHeight="1" x14ac:dyDescent="0.2">
      <c r="A143" s="806"/>
      <c r="B143" s="421">
        <v>53103050000000</v>
      </c>
      <c r="C143" s="422" t="s">
        <v>235</v>
      </c>
      <c r="D143" s="428">
        <v>0</v>
      </c>
      <c r="E143" s="429">
        <v>0</v>
      </c>
      <c r="F143" s="430">
        <v>0</v>
      </c>
      <c r="G143" s="426">
        <f>E143*F143</f>
        <v>0</v>
      </c>
      <c r="H143" s="427">
        <f>D143+G143</f>
        <v>0</v>
      </c>
      <c r="I143" s="295"/>
      <c r="J143" s="295"/>
    </row>
    <row r="144" spans="1:10" ht="15.75" customHeight="1" x14ac:dyDescent="0.2">
      <c r="A144" s="806"/>
      <c r="B144" s="431">
        <v>53103040400000</v>
      </c>
      <c r="C144" s="432" t="s">
        <v>174</v>
      </c>
      <c r="D144" s="428">
        <v>0</v>
      </c>
      <c r="E144" s="429">
        <v>0</v>
      </c>
      <c r="F144" s="430">
        <v>0</v>
      </c>
      <c r="G144" s="426">
        <f>E144*F144</f>
        <v>0</v>
      </c>
      <c r="H144" s="427">
        <f>D144+G144</f>
        <v>0</v>
      </c>
      <c r="I144" s="295"/>
      <c r="J144" s="295"/>
    </row>
    <row r="145" spans="1:10" ht="15.75" customHeight="1" x14ac:dyDescent="0.2">
      <c r="A145" s="806"/>
      <c r="B145" s="421">
        <v>53103080010000</v>
      </c>
      <c r="C145" s="422" t="s">
        <v>175</v>
      </c>
      <c r="D145" s="428">
        <v>0</v>
      </c>
      <c r="E145" s="429">
        <v>0</v>
      </c>
      <c r="F145" s="430">
        <v>0</v>
      </c>
      <c r="G145" s="426">
        <f>E145*F145</f>
        <v>0</v>
      </c>
      <c r="H145" s="427">
        <f>D145+G145</f>
        <v>0</v>
      </c>
      <c r="I145" s="295"/>
      <c r="J145" s="295"/>
    </row>
    <row r="146" spans="1:10" ht="15.75" customHeight="1" x14ac:dyDescent="0.2">
      <c r="A146" s="806"/>
      <c r="B146" s="415"/>
      <c r="C146" s="416" t="s">
        <v>16</v>
      </c>
      <c r="D146" s="417">
        <f>SUM(D147:D166)</f>
        <v>0</v>
      </c>
      <c r="E146" s="418"/>
      <c r="F146" s="418"/>
      <c r="G146" s="417">
        <f>SUM(G147:G166)</f>
        <v>0</v>
      </c>
      <c r="H146" s="420">
        <f>SUM(H147:H166)</f>
        <v>0</v>
      </c>
      <c r="I146" s="295"/>
      <c r="J146" s="295"/>
    </row>
    <row r="147" spans="1:10" ht="15.75" customHeight="1" x14ac:dyDescent="0.2">
      <c r="A147" s="806"/>
      <c r="B147" s="421">
        <v>53201010100000</v>
      </c>
      <c r="C147" s="433" t="s">
        <v>176</v>
      </c>
      <c r="D147" s="428">
        <v>0</v>
      </c>
      <c r="E147" s="429">
        <v>0</v>
      </c>
      <c r="F147" s="430">
        <v>0</v>
      </c>
      <c r="G147" s="426">
        <f t="shared" ref="G147:G166" si="33">E147*F147</f>
        <v>0</v>
      </c>
      <c r="H147" s="427">
        <f t="shared" ref="H147:H166" si="34">D147+G147</f>
        <v>0</v>
      </c>
      <c r="I147" s="295"/>
      <c r="J147" s="295"/>
    </row>
    <row r="148" spans="1:10" ht="15.75" customHeight="1" x14ac:dyDescent="0.2">
      <c r="A148" s="806"/>
      <c r="B148" s="421">
        <v>53201010100000</v>
      </c>
      <c r="C148" s="433" t="s">
        <v>177</v>
      </c>
      <c r="D148" s="428">
        <v>0</v>
      </c>
      <c r="E148" s="429">
        <v>0</v>
      </c>
      <c r="F148" s="430">
        <v>0</v>
      </c>
      <c r="G148" s="426">
        <f t="shared" si="33"/>
        <v>0</v>
      </c>
      <c r="H148" s="427">
        <f t="shared" si="34"/>
        <v>0</v>
      </c>
      <c r="I148" s="295"/>
      <c r="J148" s="295"/>
    </row>
    <row r="149" spans="1:10" ht="15.75" customHeight="1" x14ac:dyDescent="0.2">
      <c r="A149" s="806"/>
      <c r="B149" s="421">
        <v>53201010100000</v>
      </c>
      <c r="C149" s="433" t="s">
        <v>178</v>
      </c>
      <c r="D149" s="428">
        <v>0</v>
      </c>
      <c r="E149" s="429">
        <v>0</v>
      </c>
      <c r="F149" s="430">
        <v>0</v>
      </c>
      <c r="G149" s="426">
        <f t="shared" si="33"/>
        <v>0</v>
      </c>
      <c r="H149" s="427">
        <f t="shared" si="34"/>
        <v>0</v>
      </c>
      <c r="I149" s="295"/>
      <c r="J149" s="295"/>
    </row>
    <row r="150" spans="1:10" ht="15.75" customHeight="1" x14ac:dyDescent="0.2">
      <c r="A150" s="806"/>
      <c r="B150" s="421">
        <v>53202010100000</v>
      </c>
      <c r="C150" s="422" t="s">
        <v>179</v>
      </c>
      <c r="D150" s="428">
        <v>0</v>
      </c>
      <c r="E150" s="429">
        <v>0</v>
      </c>
      <c r="F150" s="430">
        <v>0</v>
      </c>
      <c r="G150" s="426">
        <f t="shared" si="33"/>
        <v>0</v>
      </c>
      <c r="H150" s="427">
        <f t="shared" si="34"/>
        <v>0</v>
      </c>
      <c r="I150" s="295"/>
      <c r="J150" s="295"/>
    </row>
    <row r="151" spans="1:10" ht="15.75" customHeight="1" x14ac:dyDescent="0.2">
      <c r="A151" s="806"/>
      <c r="B151" s="421">
        <v>53203010100000</v>
      </c>
      <c r="C151" s="422" t="s">
        <v>19</v>
      </c>
      <c r="D151" s="434">
        <v>0</v>
      </c>
      <c r="E151" s="435">
        <v>0</v>
      </c>
      <c r="F151" s="436">
        <v>0</v>
      </c>
      <c r="G151" s="426">
        <f t="shared" si="33"/>
        <v>0</v>
      </c>
      <c r="H151" s="427">
        <f t="shared" si="34"/>
        <v>0</v>
      </c>
      <c r="I151" s="295"/>
      <c r="J151" s="295"/>
    </row>
    <row r="152" spans="1:10" ht="15.75" customHeight="1" x14ac:dyDescent="0.2">
      <c r="A152" s="806"/>
      <c r="B152" s="421">
        <v>53203030000000</v>
      </c>
      <c r="C152" s="422" t="s">
        <v>180</v>
      </c>
      <c r="D152" s="434">
        <v>0</v>
      </c>
      <c r="E152" s="435">
        <v>0</v>
      </c>
      <c r="F152" s="436">
        <v>0</v>
      </c>
      <c r="G152" s="426">
        <f t="shared" si="33"/>
        <v>0</v>
      </c>
      <c r="H152" s="427">
        <f t="shared" si="34"/>
        <v>0</v>
      </c>
      <c r="I152" s="295"/>
      <c r="J152" s="295"/>
    </row>
    <row r="153" spans="1:10" ht="15.75" customHeight="1" x14ac:dyDescent="0.2">
      <c r="A153" s="806"/>
      <c r="B153" s="421">
        <v>53204030000000</v>
      </c>
      <c r="C153" s="422" t="s">
        <v>214</v>
      </c>
      <c r="D153" s="434">
        <v>0</v>
      </c>
      <c r="E153" s="435">
        <v>0</v>
      </c>
      <c r="F153" s="436">
        <v>0</v>
      </c>
      <c r="G153" s="426">
        <f t="shared" si="33"/>
        <v>0</v>
      </c>
      <c r="H153" s="427">
        <f>D153+G153</f>
        <v>0</v>
      </c>
      <c r="I153" s="295"/>
      <c r="J153" s="295"/>
    </row>
    <row r="154" spans="1:10" ht="15.75" customHeight="1" x14ac:dyDescent="0.2">
      <c r="A154" s="806"/>
      <c r="B154" s="421">
        <v>53204100100001</v>
      </c>
      <c r="C154" s="422" t="s">
        <v>22</v>
      </c>
      <c r="D154" s="434">
        <v>0</v>
      </c>
      <c r="E154" s="435">
        <v>0</v>
      </c>
      <c r="F154" s="436">
        <v>0</v>
      </c>
      <c r="G154" s="426">
        <f t="shared" si="33"/>
        <v>0</v>
      </c>
      <c r="H154" s="427">
        <f t="shared" si="34"/>
        <v>0</v>
      </c>
      <c r="I154" s="295"/>
      <c r="J154" s="295"/>
    </row>
    <row r="155" spans="1:10" ht="15.75" customHeight="1" x14ac:dyDescent="0.2">
      <c r="A155" s="806"/>
      <c r="B155" s="421">
        <v>53204130100000</v>
      </c>
      <c r="C155" s="422" t="s">
        <v>182</v>
      </c>
      <c r="D155" s="434">
        <v>0</v>
      </c>
      <c r="E155" s="435">
        <v>0</v>
      </c>
      <c r="F155" s="436">
        <v>0</v>
      </c>
      <c r="G155" s="426">
        <f t="shared" si="33"/>
        <v>0</v>
      </c>
      <c r="H155" s="427">
        <f t="shared" si="34"/>
        <v>0</v>
      </c>
      <c r="I155" s="295"/>
      <c r="J155" s="295"/>
    </row>
    <row r="156" spans="1:10" ht="15.75" customHeight="1" x14ac:dyDescent="0.2">
      <c r="A156" s="806"/>
      <c r="B156" s="421">
        <v>53205010100000</v>
      </c>
      <c r="C156" s="422" t="s">
        <v>24</v>
      </c>
      <c r="D156" s="434">
        <v>0</v>
      </c>
      <c r="E156" s="435">
        <v>0</v>
      </c>
      <c r="F156" s="436">
        <v>0</v>
      </c>
      <c r="G156" s="426">
        <f t="shared" si="33"/>
        <v>0</v>
      </c>
      <c r="H156" s="427">
        <f t="shared" si="34"/>
        <v>0</v>
      </c>
      <c r="I156" s="295"/>
      <c r="J156" s="295"/>
    </row>
    <row r="157" spans="1:10" ht="15.75" customHeight="1" x14ac:dyDescent="0.2">
      <c r="A157" s="806"/>
      <c r="B157" s="421">
        <v>53205020100000</v>
      </c>
      <c r="C157" s="422" t="s">
        <v>25</v>
      </c>
      <c r="D157" s="434">
        <v>0</v>
      </c>
      <c r="E157" s="435">
        <v>0</v>
      </c>
      <c r="F157" s="436">
        <v>0</v>
      </c>
      <c r="G157" s="426">
        <f t="shared" si="33"/>
        <v>0</v>
      </c>
      <c r="H157" s="427">
        <f t="shared" si="34"/>
        <v>0</v>
      </c>
      <c r="I157" s="295"/>
      <c r="J157" s="295"/>
    </row>
    <row r="158" spans="1:10" ht="15.75" customHeight="1" x14ac:dyDescent="0.2">
      <c r="A158" s="806"/>
      <c r="B158" s="421">
        <v>53205030100000</v>
      </c>
      <c r="C158" s="422" t="s">
        <v>26</v>
      </c>
      <c r="D158" s="434">
        <v>0</v>
      </c>
      <c r="E158" s="435">
        <v>0</v>
      </c>
      <c r="F158" s="436">
        <v>0</v>
      </c>
      <c r="G158" s="426">
        <f t="shared" si="33"/>
        <v>0</v>
      </c>
      <c r="H158" s="427">
        <f t="shared" si="34"/>
        <v>0</v>
      </c>
      <c r="I158" s="295"/>
      <c r="J158" s="295"/>
    </row>
    <row r="159" spans="1:10" ht="15.75" customHeight="1" x14ac:dyDescent="0.2">
      <c r="A159" s="806"/>
      <c r="B159" s="421">
        <v>53205050100000</v>
      </c>
      <c r="C159" s="422" t="s">
        <v>27</v>
      </c>
      <c r="D159" s="434">
        <v>0</v>
      </c>
      <c r="E159" s="435">
        <v>0</v>
      </c>
      <c r="F159" s="436">
        <v>0</v>
      </c>
      <c r="G159" s="426">
        <f t="shared" si="33"/>
        <v>0</v>
      </c>
      <c r="H159" s="427">
        <f t="shared" si="34"/>
        <v>0</v>
      </c>
      <c r="I159" s="295"/>
      <c r="J159" s="295"/>
    </row>
    <row r="160" spans="1:10" ht="15.75" customHeight="1" x14ac:dyDescent="0.2">
      <c r="A160" s="806"/>
      <c r="B160" s="421">
        <v>53205070100000</v>
      </c>
      <c r="C160" s="422" t="s">
        <v>29</v>
      </c>
      <c r="D160" s="434">
        <v>0</v>
      </c>
      <c r="E160" s="435">
        <v>0</v>
      </c>
      <c r="F160" s="436">
        <v>0</v>
      </c>
      <c r="G160" s="426">
        <f t="shared" si="33"/>
        <v>0</v>
      </c>
      <c r="H160" s="427">
        <f t="shared" si="34"/>
        <v>0</v>
      </c>
      <c r="I160" s="295"/>
      <c r="J160" s="295"/>
    </row>
    <row r="161" spans="1:10" ht="15.75" customHeight="1" x14ac:dyDescent="0.2">
      <c r="A161" s="806"/>
      <c r="B161" s="421">
        <v>53208010100000</v>
      </c>
      <c r="C161" s="422" t="s">
        <v>30</v>
      </c>
      <c r="D161" s="434">
        <v>0</v>
      </c>
      <c r="E161" s="435">
        <v>0</v>
      </c>
      <c r="F161" s="436">
        <v>0</v>
      </c>
      <c r="G161" s="426">
        <f t="shared" si="33"/>
        <v>0</v>
      </c>
      <c r="H161" s="427">
        <f t="shared" si="34"/>
        <v>0</v>
      </c>
      <c r="I161" s="295"/>
      <c r="J161" s="295"/>
    </row>
    <row r="162" spans="1:10" ht="15.75" customHeight="1" x14ac:dyDescent="0.2">
      <c r="A162" s="806"/>
      <c r="B162" s="421">
        <v>53208070100001</v>
      </c>
      <c r="C162" s="422" t="s">
        <v>31</v>
      </c>
      <c r="D162" s="428">
        <v>0</v>
      </c>
      <c r="E162" s="429">
        <v>0</v>
      </c>
      <c r="F162" s="430">
        <v>0</v>
      </c>
      <c r="G162" s="426">
        <f t="shared" si="33"/>
        <v>0</v>
      </c>
      <c r="H162" s="427">
        <f t="shared" si="34"/>
        <v>0</v>
      </c>
      <c r="I162" s="295"/>
      <c r="J162" s="295"/>
    </row>
    <row r="163" spans="1:10" ht="15.75" customHeight="1" x14ac:dyDescent="0.2">
      <c r="A163" s="806"/>
      <c r="B163" s="421">
        <v>53208100100001</v>
      </c>
      <c r="C163" s="422" t="s">
        <v>183</v>
      </c>
      <c r="D163" s="434">
        <v>0</v>
      </c>
      <c r="E163" s="435">
        <v>0</v>
      </c>
      <c r="F163" s="436">
        <v>0</v>
      </c>
      <c r="G163" s="426">
        <f t="shared" si="33"/>
        <v>0</v>
      </c>
      <c r="H163" s="427">
        <f t="shared" si="34"/>
        <v>0</v>
      </c>
      <c r="I163" s="295"/>
      <c r="J163" s="295"/>
    </row>
    <row r="164" spans="1:10" ht="15.75" customHeight="1" x14ac:dyDescent="0.2">
      <c r="A164" s="806"/>
      <c r="B164" s="421">
        <v>53211030000000</v>
      </c>
      <c r="C164" s="422" t="s">
        <v>32</v>
      </c>
      <c r="D164" s="434">
        <v>0</v>
      </c>
      <c r="E164" s="435">
        <v>0</v>
      </c>
      <c r="F164" s="436">
        <v>0</v>
      </c>
      <c r="G164" s="426">
        <f t="shared" si="33"/>
        <v>0</v>
      </c>
      <c r="H164" s="427">
        <f t="shared" si="34"/>
        <v>0</v>
      </c>
      <c r="I164" s="295"/>
      <c r="J164" s="295"/>
    </row>
    <row r="165" spans="1:10" ht="15.75" customHeight="1" x14ac:dyDescent="0.2">
      <c r="A165" s="806"/>
      <c r="B165" s="421">
        <v>53212020100000</v>
      </c>
      <c r="C165" s="422" t="s">
        <v>184</v>
      </c>
      <c r="D165" s="434">
        <v>0</v>
      </c>
      <c r="E165" s="435">
        <v>0</v>
      </c>
      <c r="F165" s="436">
        <v>0</v>
      </c>
      <c r="G165" s="426">
        <f t="shared" si="33"/>
        <v>0</v>
      </c>
      <c r="H165" s="427">
        <f t="shared" si="34"/>
        <v>0</v>
      </c>
      <c r="I165" s="295"/>
      <c r="J165" s="295"/>
    </row>
    <row r="166" spans="1:10" ht="15.75" customHeight="1" x14ac:dyDescent="0.2">
      <c r="A166" s="806"/>
      <c r="B166" s="421">
        <v>53214020000000</v>
      </c>
      <c r="C166" s="422" t="s">
        <v>185</v>
      </c>
      <c r="D166" s="428">
        <v>0</v>
      </c>
      <c r="E166" s="429">
        <v>0</v>
      </c>
      <c r="F166" s="430">
        <v>0</v>
      </c>
      <c r="G166" s="426">
        <f t="shared" si="33"/>
        <v>0</v>
      </c>
      <c r="H166" s="427">
        <f t="shared" si="34"/>
        <v>0</v>
      </c>
      <c r="I166" s="295"/>
      <c r="J166" s="295"/>
    </row>
    <row r="167" spans="1:10" ht="15.75" customHeight="1" x14ac:dyDescent="0.2">
      <c r="A167" s="806"/>
      <c r="B167" s="409"/>
      <c r="C167" s="410" t="s">
        <v>34</v>
      </c>
      <c r="D167" s="411">
        <f>+D168+D173+D175+D184+D193+D201</f>
        <v>0</v>
      </c>
      <c r="E167" s="412"/>
      <c r="F167" s="412"/>
      <c r="G167" s="411">
        <f>SUM(G168,G173,G175,G184,G193,G201)</f>
        <v>0</v>
      </c>
      <c r="H167" s="437">
        <f>SUM(H168,H173,H175,H184,H193,H201)</f>
        <v>0</v>
      </c>
      <c r="I167" s="295"/>
      <c r="J167" s="295"/>
    </row>
    <row r="168" spans="1:10" ht="15.75" customHeight="1" x14ac:dyDescent="0.2">
      <c r="A168" s="806"/>
      <c r="B168" s="415"/>
      <c r="C168" s="416" t="s">
        <v>35</v>
      </c>
      <c r="D168" s="417">
        <f>SUM(D169:D172)</f>
        <v>0</v>
      </c>
      <c r="E168" s="418"/>
      <c r="F168" s="418"/>
      <c r="G168" s="438">
        <f>SUM(G169:G172)</f>
        <v>0</v>
      </c>
      <c r="H168" s="439">
        <f>SUM(H169:H172)</f>
        <v>0</v>
      </c>
      <c r="I168" s="295"/>
      <c r="J168" s="295"/>
    </row>
    <row r="169" spans="1:10" ht="15.75" customHeight="1" x14ac:dyDescent="0.2">
      <c r="A169" s="806"/>
      <c r="B169" s="421">
        <v>53202020100000</v>
      </c>
      <c r="C169" s="422" t="s">
        <v>186</v>
      </c>
      <c r="D169" s="428">
        <v>0</v>
      </c>
      <c r="E169" s="429">
        <v>0</v>
      </c>
      <c r="F169" s="430">
        <v>0</v>
      </c>
      <c r="G169" s="426">
        <f>E169*F169</f>
        <v>0</v>
      </c>
      <c r="H169" s="427">
        <f t="shared" ref="H169:H202" si="35">D169+G169</f>
        <v>0</v>
      </c>
      <c r="I169" s="295"/>
      <c r="J169" s="295"/>
    </row>
    <row r="170" spans="1:10" ht="15.75" customHeight="1" x14ac:dyDescent="0.2">
      <c r="A170" s="806"/>
      <c r="B170" s="421">
        <v>53202030000000</v>
      </c>
      <c r="C170" s="422" t="s">
        <v>187</v>
      </c>
      <c r="D170" s="428">
        <v>0</v>
      </c>
      <c r="E170" s="429">
        <v>0</v>
      </c>
      <c r="F170" s="430">
        <v>0</v>
      </c>
      <c r="G170" s="426">
        <f t="shared" ref="G170:G202" si="36">E170*F170</f>
        <v>0</v>
      </c>
      <c r="H170" s="427">
        <f t="shared" si="35"/>
        <v>0</v>
      </c>
      <c r="I170" s="295"/>
      <c r="J170" s="295"/>
    </row>
    <row r="171" spans="1:10" ht="15.75" customHeight="1" x14ac:dyDescent="0.2">
      <c r="A171" s="806"/>
      <c r="B171" s="421">
        <v>53211020000000</v>
      </c>
      <c r="C171" s="422" t="s">
        <v>41</v>
      </c>
      <c r="D171" s="435">
        <f>O104</f>
        <v>0</v>
      </c>
      <c r="E171" s="435">
        <v>0</v>
      </c>
      <c r="F171" s="435">
        <v>0</v>
      </c>
      <c r="G171" s="426">
        <f t="shared" si="36"/>
        <v>0</v>
      </c>
      <c r="H171" s="427">
        <f t="shared" si="35"/>
        <v>0</v>
      </c>
      <c r="I171" s="295"/>
      <c r="J171" s="295"/>
    </row>
    <row r="172" spans="1:10" ht="15.75" customHeight="1" x14ac:dyDescent="0.2">
      <c r="A172" s="806"/>
      <c r="B172" s="421">
        <v>53101040600000</v>
      </c>
      <c r="C172" s="422" t="s">
        <v>188</v>
      </c>
      <c r="D172" s="435">
        <f>O105</f>
        <v>0</v>
      </c>
      <c r="E172" s="435">
        <v>0</v>
      </c>
      <c r="F172" s="435">
        <v>0</v>
      </c>
      <c r="G172" s="426">
        <f t="shared" si="36"/>
        <v>0</v>
      </c>
      <c r="H172" s="427">
        <f t="shared" si="35"/>
        <v>0</v>
      </c>
      <c r="I172" s="295"/>
      <c r="J172" s="295"/>
    </row>
    <row r="173" spans="1:10" ht="15.75" customHeight="1" x14ac:dyDescent="0.2">
      <c r="A173" s="806"/>
      <c r="B173" s="415"/>
      <c r="C173" s="416" t="s">
        <v>42</v>
      </c>
      <c r="D173" s="417">
        <f>SUM(D174:D174)</f>
        <v>0</v>
      </c>
      <c r="E173" s="418"/>
      <c r="F173" s="418"/>
      <c r="G173" s="438">
        <f>SUM(G174:G174)</f>
        <v>0</v>
      </c>
      <c r="H173" s="439">
        <f>SUM(H174:H174)</f>
        <v>0</v>
      </c>
      <c r="I173" s="295"/>
      <c r="J173" s="295"/>
    </row>
    <row r="174" spans="1:10" ht="15.75" customHeight="1" x14ac:dyDescent="0.2">
      <c r="A174" s="806"/>
      <c r="B174" s="440">
        <v>53205990000000</v>
      </c>
      <c r="C174" s="422" t="s">
        <v>44</v>
      </c>
      <c r="D174" s="435">
        <v>0</v>
      </c>
      <c r="E174" s="435">
        <v>0</v>
      </c>
      <c r="F174" s="435">
        <v>0</v>
      </c>
      <c r="G174" s="426">
        <f t="shared" si="36"/>
        <v>0</v>
      </c>
      <c r="H174" s="427">
        <f t="shared" si="35"/>
        <v>0</v>
      </c>
      <c r="I174" s="295"/>
      <c r="J174" s="295"/>
    </row>
    <row r="175" spans="1:10" ht="15.75" customHeight="1" x14ac:dyDescent="0.2">
      <c r="A175" s="806"/>
      <c r="B175" s="415"/>
      <c r="C175" s="416" t="s">
        <v>45</v>
      </c>
      <c r="D175" s="417">
        <f>SUM(D176:D183)</f>
        <v>0</v>
      </c>
      <c r="E175" s="418"/>
      <c r="F175" s="418"/>
      <c r="G175" s="417">
        <f>SUM(G176:G183)</f>
        <v>0</v>
      </c>
      <c r="H175" s="420">
        <f>SUM(H176:H183)</f>
        <v>0</v>
      </c>
      <c r="I175" s="295"/>
      <c r="J175" s="295"/>
    </row>
    <row r="176" spans="1:10" ht="15.75" customHeight="1" x14ac:dyDescent="0.2">
      <c r="A176" s="806"/>
      <c r="B176" s="421">
        <v>53204010000000</v>
      </c>
      <c r="C176" s="422" t="s">
        <v>47</v>
      </c>
      <c r="D176" s="435">
        <v>0</v>
      </c>
      <c r="E176" s="435">
        <v>0</v>
      </c>
      <c r="F176" s="435">
        <v>0</v>
      </c>
      <c r="G176" s="426">
        <f t="shared" si="36"/>
        <v>0</v>
      </c>
      <c r="H176" s="427">
        <f t="shared" si="35"/>
        <v>0</v>
      </c>
      <c r="I176" s="295"/>
      <c r="J176" s="295"/>
    </row>
    <row r="177" spans="1:10" ht="15.75" customHeight="1" x14ac:dyDescent="0.2">
      <c r="A177" s="806"/>
      <c r="B177" s="440">
        <v>53204040200000</v>
      </c>
      <c r="C177" s="422" t="s">
        <v>215</v>
      </c>
      <c r="D177" s="435">
        <v>0</v>
      </c>
      <c r="E177" s="435">
        <v>0</v>
      </c>
      <c r="F177" s="435">
        <v>0</v>
      </c>
      <c r="G177" s="426">
        <f t="shared" si="36"/>
        <v>0</v>
      </c>
      <c r="H177" s="427">
        <f t="shared" si="35"/>
        <v>0</v>
      </c>
      <c r="I177" s="295"/>
      <c r="J177" s="295"/>
    </row>
    <row r="178" spans="1:10" ht="15.75" customHeight="1" x14ac:dyDescent="0.2">
      <c r="A178" s="806"/>
      <c r="B178" s="421">
        <v>53204060000000</v>
      </c>
      <c r="C178" s="422" t="s">
        <v>49</v>
      </c>
      <c r="D178" s="435">
        <v>0</v>
      </c>
      <c r="E178" s="435">
        <v>0</v>
      </c>
      <c r="F178" s="435">
        <v>0</v>
      </c>
      <c r="G178" s="426">
        <f t="shared" si="36"/>
        <v>0</v>
      </c>
      <c r="H178" s="427">
        <f t="shared" si="35"/>
        <v>0</v>
      </c>
      <c r="I178" s="295"/>
      <c r="J178" s="295"/>
    </row>
    <row r="179" spans="1:10" ht="15.75" customHeight="1" x14ac:dyDescent="0.2">
      <c r="A179" s="806"/>
      <c r="B179" s="421">
        <v>53204070000000</v>
      </c>
      <c r="C179" s="422" t="s">
        <v>50</v>
      </c>
      <c r="D179" s="435">
        <v>0</v>
      </c>
      <c r="E179" s="435">
        <v>0</v>
      </c>
      <c r="F179" s="435">
        <v>0</v>
      </c>
      <c r="G179" s="426">
        <f t="shared" si="36"/>
        <v>0</v>
      </c>
      <c r="H179" s="427">
        <f t="shared" si="35"/>
        <v>0</v>
      </c>
      <c r="I179" s="295"/>
      <c r="J179" s="295"/>
    </row>
    <row r="180" spans="1:10" ht="15.75" customHeight="1" x14ac:dyDescent="0.2">
      <c r="A180" s="806"/>
      <c r="B180" s="421">
        <v>53204080000000</v>
      </c>
      <c r="C180" s="422" t="s">
        <v>51</v>
      </c>
      <c r="D180" s="435">
        <v>0</v>
      </c>
      <c r="E180" s="435">
        <v>0</v>
      </c>
      <c r="F180" s="435">
        <v>0</v>
      </c>
      <c r="G180" s="426">
        <f t="shared" si="36"/>
        <v>0</v>
      </c>
      <c r="H180" s="427">
        <f t="shared" si="35"/>
        <v>0</v>
      </c>
      <c r="I180" s="295"/>
      <c r="J180" s="295"/>
    </row>
    <row r="181" spans="1:10" ht="15.75" customHeight="1" x14ac:dyDescent="0.2">
      <c r="A181" s="806"/>
      <c r="B181" s="421">
        <v>53214010000000</v>
      </c>
      <c r="C181" s="422" t="s">
        <v>52</v>
      </c>
      <c r="D181" s="441">
        <v>0</v>
      </c>
      <c r="E181" s="441">
        <v>0</v>
      </c>
      <c r="F181" s="441">
        <v>0</v>
      </c>
      <c r="G181" s="426">
        <f t="shared" si="36"/>
        <v>0</v>
      </c>
      <c r="H181" s="427">
        <f t="shared" si="35"/>
        <v>0</v>
      </c>
      <c r="I181" s="295"/>
      <c r="J181" s="295"/>
    </row>
    <row r="182" spans="1:10" ht="15.75" customHeight="1" x14ac:dyDescent="0.2">
      <c r="A182" s="806"/>
      <c r="B182" s="421">
        <v>53214040000000</v>
      </c>
      <c r="C182" s="422" t="s">
        <v>189</v>
      </c>
      <c r="D182" s="441">
        <v>0</v>
      </c>
      <c r="E182" s="441">
        <v>0</v>
      </c>
      <c r="F182" s="441">
        <v>0</v>
      </c>
      <c r="G182" s="426">
        <f t="shared" si="36"/>
        <v>0</v>
      </c>
      <c r="H182" s="427">
        <f t="shared" si="35"/>
        <v>0</v>
      </c>
      <c r="I182" s="295"/>
      <c r="J182" s="295"/>
    </row>
    <row r="183" spans="1:10" ht="15.75" customHeight="1" x14ac:dyDescent="0.2">
      <c r="A183" s="806"/>
      <c r="B183" s="431">
        <v>53204020100000</v>
      </c>
      <c r="C183" s="422" t="s">
        <v>181</v>
      </c>
      <c r="D183" s="435">
        <v>0</v>
      </c>
      <c r="E183" s="435">
        <v>0</v>
      </c>
      <c r="F183" s="435">
        <v>0</v>
      </c>
      <c r="G183" s="426">
        <f t="shared" si="36"/>
        <v>0</v>
      </c>
      <c r="H183" s="427">
        <f t="shared" si="35"/>
        <v>0</v>
      </c>
      <c r="I183" s="295"/>
      <c r="J183" s="295"/>
    </row>
    <row r="184" spans="1:10" ht="15.75" customHeight="1" x14ac:dyDescent="0.2">
      <c r="A184" s="806"/>
      <c r="B184" s="415"/>
      <c r="C184" s="416" t="s">
        <v>55</v>
      </c>
      <c r="D184" s="417">
        <f>SUM(D185:D192)</f>
        <v>0</v>
      </c>
      <c r="E184" s="418"/>
      <c r="F184" s="418"/>
      <c r="G184" s="417">
        <f>SUM(G185:G192)</f>
        <v>0</v>
      </c>
      <c r="H184" s="420">
        <f>SUM(H185:H192)</f>
        <v>0</v>
      </c>
      <c r="I184" s="295"/>
      <c r="J184" s="295"/>
    </row>
    <row r="185" spans="1:10" ht="15.75" customHeight="1" x14ac:dyDescent="0.2">
      <c r="A185" s="806"/>
      <c r="B185" s="421">
        <v>53207010000000</v>
      </c>
      <c r="C185" s="422" t="s">
        <v>56</v>
      </c>
      <c r="D185" s="435">
        <v>0</v>
      </c>
      <c r="E185" s="435">
        <v>0</v>
      </c>
      <c r="F185" s="435">
        <v>0</v>
      </c>
      <c r="G185" s="426">
        <f t="shared" si="36"/>
        <v>0</v>
      </c>
      <c r="H185" s="427">
        <f t="shared" si="35"/>
        <v>0</v>
      </c>
      <c r="I185" s="295"/>
      <c r="J185" s="295"/>
    </row>
    <row r="186" spans="1:10" ht="15.75" customHeight="1" x14ac:dyDescent="0.2">
      <c r="A186" s="806"/>
      <c r="B186" s="421">
        <v>53207020000000</v>
      </c>
      <c r="C186" s="422" t="s">
        <v>57</v>
      </c>
      <c r="D186" s="435">
        <v>0</v>
      </c>
      <c r="E186" s="435">
        <v>0</v>
      </c>
      <c r="F186" s="435">
        <v>0</v>
      </c>
      <c r="G186" s="426">
        <f t="shared" si="36"/>
        <v>0</v>
      </c>
      <c r="H186" s="427">
        <f t="shared" si="35"/>
        <v>0</v>
      </c>
      <c r="I186" s="295"/>
      <c r="J186" s="295"/>
    </row>
    <row r="187" spans="1:10" ht="15.75" customHeight="1" x14ac:dyDescent="0.2">
      <c r="A187" s="806"/>
      <c r="B187" s="421">
        <v>53208020000000</v>
      </c>
      <c r="C187" s="422" t="s">
        <v>172</v>
      </c>
      <c r="D187" s="435">
        <v>0</v>
      </c>
      <c r="E187" s="435">
        <v>0</v>
      </c>
      <c r="F187" s="435">
        <v>0</v>
      </c>
      <c r="G187" s="426">
        <f t="shared" si="36"/>
        <v>0</v>
      </c>
      <c r="H187" s="427">
        <f t="shared" si="35"/>
        <v>0</v>
      </c>
      <c r="I187" s="295"/>
      <c r="J187" s="295"/>
    </row>
    <row r="188" spans="1:10" ht="15.75" customHeight="1" x14ac:dyDescent="0.2">
      <c r="A188" s="806"/>
      <c r="B188" s="421">
        <v>53208990000000</v>
      </c>
      <c r="C188" s="422" t="s">
        <v>190</v>
      </c>
      <c r="D188" s="435">
        <v>0</v>
      </c>
      <c r="E188" s="435">
        <v>0</v>
      </c>
      <c r="F188" s="435">
        <v>0</v>
      </c>
      <c r="G188" s="426">
        <f t="shared" si="36"/>
        <v>0</v>
      </c>
      <c r="H188" s="427">
        <f t="shared" si="35"/>
        <v>0</v>
      </c>
      <c r="I188" s="295"/>
      <c r="J188" s="295"/>
    </row>
    <row r="189" spans="1:10" ht="15.75" customHeight="1" x14ac:dyDescent="0.2">
      <c r="A189" s="806"/>
      <c r="B189" s="431">
        <v>53210020300000</v>
      </c>
      <c r="C189" s="422" t="s">
        <v>192</v>
      </c>
      <c r="D189" s="434">
        <v>0</v>
      </c>
      <c r="E189" s="434">
        <v>0</v>
      </c>
      <c r="F189" s="436">
        <v>0</v>
      </c>
      <c r="G189" s="426">
        <f t="shared" si="36"/>
        <v>0</v>
      </c>
      <c r="H189" s="427">
        <f t="shared" si="35"/>
        <v>0</v>
      </c>
      <c r="I189" s="295"/>
      <c r="J189" s="295"/>
    </row>
    <row r="190" spans="1:10" ht="15.75" customHeight="1" x14ac:dyDescent="0.2">
      <c r="A190" s="806"/>
      <c r="B190" s="421">
        <v>53208990000000</v>
      </c>
      <c r="C190" s="422" t="s">
        <v>193</v>
      </c>
      <c r="D190" s="435">
        <v>0</v>
      </c>
      <c r="E190" s="435">
        <v>0</v>
      </c>
      <c r="F190" s="435">
        <v>0</v>
      </c>
      <c r="G190" s="426">
        <f t="shared" si="36"/>
        <v>0</v>
      </c>
      <c r="H190" s="427">
        <f t="shared" si="35"/>
        <v>0</v>
      </c>
      <c r="I190" s="295"/>
      <c r="J190" s="295"/>
    </row>
    <row r="191" spans="1:10" ht="15.75" customHeight="1" x14ac:dyDescent="0.2">
      <c r="A191" s="806"/>
      <c r="B191" s="421">
        <v>53209990000000</v>
      </c>
      <c r="C191" s="422" t="s">
        <v>191</v>
      </c>
      <c r="D191" s="435">
        <v>0</v>
      </c>
      <c r="E191" s="435">
        <v>0</v>
      </c>
      <c r="F191" s="435">
        <v>0</v>
      </c>
      <c r="G191" s="426">
        <f t="shared" si="36"/>
        <v>0</v>
      </c>
      <c r="H191" s="427">
        <f t="shared" si="35"/>
        <v>0</v>
      </c>
      <c r="I191" s="295"/>
      <c r="J191" s="295"/>
    </row>
    <row r="192" spans="1:10" ht="15.75" customHeight="1" x14ac:dyDescent="0.2">
      <c r="A192" s="806"/>
      <c r="B192" s="421">
        <v>53210020100000</v>
      </c>
      <c r="C192" s="422" t="s">
        <v>64</v>
      </c>
      <c r="D192" s="435">
        <v>0</v>
      </c>
      <c r="E192" s="435">
        <v>0</v>
      </c>
      <c r="F192" s="435">
        <v>0</v>
      </c>
      <c r="G192" s="426">
        <f t="shared" si="36"/>
        <v>0</v>
      </c>
      <c r="H192" s="427">
        <f t="shared" si="35"/>
        <v>0</v>
      </c>
      <c r="I192" s="295"/>
      <c r="J192" s="295"/>
    </row>
    <row r="193" spans="1:10" ht="15.75" customHeight="1" x14ac:dyDescent="0.2">
      <c r="A193" s="806"/>
      <c r="B193" s="415"/>
      <c r="C193" s="416" t="s">
        <v>65</v>
      </c>
      <c r="D193" s="417">
        <f>SUM(D194:D200)</f>
        <v>0</v>
      </c>
      <c r="E193" s="418"/>
      <c r="F193" s="418"/>
      <c r="G193" s="417">
        <f>SUM(G194:G200)</f>
        <v>0</v>
      </c>
      <c r="H193" s="420">
        <f>SUM(H194:H200)</f>
        <v>0</v>
      </c>
      <c r="I193" s="295"/>
      <c r="J193" s="295"/>
    </row>
    <row r="194" spans="1:10" ht="15.75" customHeight="1" x14ac:dyDescent="0.2">
      <c r="A194" s="806"/>
      <c r="B194" s="421">
        <v>53206030000000</v>
      </c>
      <c r="C194" s="422" t="s">
        <v>99</v>
      </c>
      <c r="D194" s="435">
        <v>0</v>
      </c>
      <c r="E194" s="435">
        <v>0</v>
      </c>
      <c r="F194" s="435">
        <v>0</v>
      </c>
      <c r="G194" s="426">
        <f t="shared" si="36"/>
        <v>0</v>
      </c>
      <c r="H194" s="427">
        <f t="shared" si="35"/>
        <v>0</v>
      </c>
      <c r="I194" s="295"/>
      <c r="J194" s="295"/>
    </row>
    <row r="195" spans="1:10" ht="15.75" customHeight="1" x14ac:dyDescent="0.2">
      <c r="A195" s="806"/>
      <c r="B195" s="421">
        <v>53206040000000</v>
      </c>
      <c r="C195" s="422" t="s">
        <v>100</v>
      </c>
      <c r="D195" s="435">
        <v>0</v>
      </c>
      <c r="E195" s="435">
        <v>0</v>
      </c>
      <c r="F195" s="435">
        <v>0</v>
      </c>
      <c r="G195" s="426">
        <f t="shared" si="36"/>
        <v>0</v>
      </c>
      <c r="H195" s="427">
        <f t="shared" si="35"/>
        <v>0</v>
      </c>
      <c r="I195" s="295"/>
      <c r="J195" s="295"/>
    </row>
    <row r="196" spans="1:10" ht="15.75" customHeight="1" x14ac:dyDescent="0.2">
      <c r="A196" s="806"/>
      <c r="B196" s="421">
        <v>53206060000000</v>
      </c>
      <c r="C196" s="422" t="s">
        <v>194</v>
      </c>
      <c r="D196" s="435">
        <v>0</v>
      </c>
      <c r="E196" s="435">
        <v>0</v>
      </c>
      <c r="F196" s="435">
        <v>0</v>
      </c>
      <c r="G196" s="426">
        <f t="shared" si="36"/>
        <v>0</v>
      </c>
      <c r="H196" s="427">
        <f t="shared" si="35"/>
        <v>0</v>
      </c>
      <c r="I196" s="295"/>
      <c r="J196" s="295"/>
    </row>
    <row r="197" spans="1:10" ht="15.75" customHeight="1" x14ac:dyDescent="0.2">
      <c r="A197" s="806"/>
      <c r="B197" s="421">
        <v>53206070000000</v>
      </c>
      <c r="C197" s="422" t="s">
        <v>102</v>
      </c>
      <c r="D197" s="435">
        <v>0</v>
      </c>
      <c r="E197" s="435">
        <v>0</v>
      </c>
      <c r="F197" s="435">
        <v>0</v>
      </c>
      <c r="G197" s="426">
        <f t="shared" si="36"/>
        <v>0</v>
      </c>
      <c r="H197" s="427">
        <f t="shared" si="35"/>
        <v>0</v>
      </c>
      <c r="I197" s="295"/>
      <c r="J197" s="295"/>
    </row>
    <row r="198" spans="1:10" ht="15.75" customHeight="1" x14ac:dyDescent="0.2">
      <c r="A198" s="806"/>
      <c r="B198" s="421">
        <v>53206990000000</v>
      </c>
      <c r="C198" s="422" t="s">
        <v>195</v>
      </c>
      <c r="D198" s="435">
        <v>0</v>
      </c>
      <c r="E198" s="435">
        <v>0</v>
      </c>
      <c r="F198" s="435">
        <v>0</v>
      </c>
      <c r="G198" s="426">
        <f t="shared" si="36"/>
        <v>0</v>
      </c>
      <c r="H198" s="427">
        <f t="shared" si="35"/>
        <v>0</v>
      </c>
      <c r="I198" s="295"/>
      <c r="J198" s="295"/>
    </row>
    <row r="199" spans="1:10" ht="15.75" customHeight="1" x14ac:dyDescent="0.2">
      <c r="A199" s="806"/>
      <c r="B199" s="421">
        <v>53208030000000</v>
      </c>
      <c r="C199" s="422" t="s">
        <v>104</v>
      </c>
      <c r="D199" s="435">
        <v>0</v>
      </c>
      <c r="E199" s="435">
        <v>0</v>
      </c>
      <c r="F199" s="435">
        <v>0</v>
      </c>
      <c r="G199" s="426">
        <f t="shared" si="36"/>
        <v>0</v>
      </c>
      <c r="H199" s="427">
        <f t="shared" si="35"/>
        <v>0</v>
      </c>
      <c r="I199" s="295"/>
      <c r="J199" s="295"/>
    </row>
    <row r="200" spans="1:10" ht="15.75" customHeight="1" x14ac:dyDescent="0.2">
      <c r="A200" s="806"/>
      <c r="B200" s="421">
        <v>53206990000000</v>
      </c>
      <c r="C200" s="422" t="s">
        <v>216</v>
      </c>
      <c r="D200" s="435">
        <v>0</v>
      </c>
      <c r="E200" s="435">
        <v>0</v>
      </c>
      <c r="F200" s="435">
        <v>0</v>
      </c>
      <c r="G200" s="426">
        <f t="shared" si="36"/>
        <v>0</v>
      </c>
      <c r="H200" s="427">
        <f t="shared" si="35"/>
        <v>0</v>
      </c>
      <c r="I200" s="295"/>
      <c r="J200" s="295"/>
    </row>
    <row r="201" spans="1:10" ht="15.75" customHeight="1" x14ac:dyDescent="0.2">
      <c r="A201" s="806"/>
      <c r="B201" s="415"/>
      <c r="C201" s="416" t="s">
        <v>66</v>
      </c>
      <c r="D201" s="417">
        <f>SUM(D202:D202)</f>
        <v>0</v>
      </c>
      <c r="E201" s="418"/>
      <c r="F201" s="418"/>
      <c r="G201" s="417">
        <f>SUM(G202:G202)</f>
        <v>0</v>
      </c>
      <c r="H201" s="420">
        <f>SUM(H202:H202)</f>
        <v>0</v>
      </c>
      <c r="I201" s="295"/>
      <c r="J201" s="295"/>
    </row>
    <row r="202" spans="1:10" ht="15.75" customHeight="1" x14ac:dyDescent="0.2">
      <c r="A202" s="806"/>
      <c r="B202" s="442"/>
      <c r="C202" s="443" t="s">
        <v>217</v>
      </c>
      <c r="D202" s="428">
        <v>0</v>
      </c>
      <c r="E202" s="428">
        <v>0</v>
      </c>
      <c r="F202" s="430">
        <v>0</v>
      </c>
      <c r="G202" s="426">
        <f t="shared" si="36"/>
        <v>0</v>
      </c>
      <c r="H202" s="444">
        <f t="shared" si="35"/>
        <v>0</v>
      </c>
      <c r="I202" s="517" t="s">
        <v>218</v>
      </c>
      <c r="J202" s="450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807"/>
      <c r="B203" s="445"/>
      <c r="C203" s="446" t="s">
        <v>105</v>
      </c>
      <c r="D203" s="447">
        <f>SUM(D140,D167)</f>
        <v>0</v>
      </c>
      <c r="E203" s="448"/>
      <c r="F203" s="448"/>
      <c r="G203" s="447">
        <f>SUM(G140,G167)</f>
        <v>0</v>
      </c>
      <c r="H203" s="449">
        <f>SUM(H140,H167)</f>
        <v>0</v>
      </c>
      <c r="I203" s="514" t="s">
        <v>219</v>
      </c>
      <c r="J203" s="451">
        <f>+H203-J202</f>
        <v>0</v>
      </c>
    </row>
    <row r="204" spans="1:10" x14ac:dyDescent="0.2">
      <c r="B204" s="288"/>
      <c r="C204" s="289" t="s">
        <v>105</v>
      </c>
      <c r="D204" s="290">
        <f>SUM(D203+D75)</f>
        <v>3639287.2</v>
      </c>
      <c r="E204" s="290">
        <f>SUM(E203+E75)</f>
        <v>0</v>
      </c>
      <c r="F204" s="290">
        <f>SUM(F203+F75)</f>
        <v>0</v>
      </c>
      <c r="G204" s="290">
        <f>SUM(G203+G75)</f>
        <v>0</v>
      </c>
      <c r="H204" s="290">
        <f>SUM(H203+H75+H139)</f>
        <v>7061835</v>
      </c>
    </row>
    <row r="206" spans="1:10" x14ac:dyDescent="0.2">
      <c r="I206" s="516" t="s">
        <v>220</v>
      </c>
      <c r="J206" s="312">
        <f>SUM(J202+J74+J138)</f>
        <v>1541826</v>
      </c>
    </row>
    <row r="207" spans="1:10" x14ac:dyDescent="0.2">
      <c r="I207" s="515" t="s">
        <v>221</v>
      </c>
      <c r="J207" s="319">
        <f>SUM(J203+J75+J139)</f>
        <v>5520009</v>
      </c>
    </row>
  </sheetData>
  <sheetProtection algorithmName="SHA-512" hashValue="bY0o8LJZVubY3e0KMz4Adht/YMwL2xCFNRoYyHr84eXL1Wqk450C7ML0ESzOp7ew8FIpgFFJIBzFRhN/oj/mXA==" saltValue="tFnSFWodsKMIi5o4euzb0Q==" spinCount="100000" sheet="1" objects="1" scenarios="1"/>
  <mergeCells count="15">
    <mergeCell ref="M17:M18"/>
    <mergeCell ref="N17:N18"/>
    <mergeCell ref="O17:O18"/>
    <mergeCell ref="L17:L18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V1" zoomScale="80" zoomScaleNormal="80" workbookViewId="0">
      <selection activeCell="AC46" sqref="AC46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206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198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2"/>
      <c r="E5" s="85"/>
      <c r="F5" s="85"/>
      <c r="G5" s="85"/>
      <c r="H5" s="85"/>
      <c r="I5" s="85"/>
      <c r="J5" s="8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2"/>
      <c r="E6" s="85"/>
      <c r="F6" s="85"/>
      <c r="G6" s="85"/>
      <c r="H6" s="85"/>
      <c r="I6" s="85"/>
      <c r="J6" s="85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67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70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71"/>
    </row>
    <row r="9" spans="1:242" ht="15.75" customHeight="1" x14ac:dyDescent="0.2">
      <c r="A9" s="859" t="s">
        <v>155</v>
      </c>
      <c r="B9" s="859"/>
      <c r="C9" s="859"/>
      <c r="D9" s="859"/>
      <c r="E9" s="859"/>
      <c r="F9" s="859"/>
      <c r="G9" s="859"/>
      <c r="H9" s="859"/>
      <c r="I9" s="84"/>
      <c r="J9" s="84"/>
      <c r="K9" s="84"/>
      <c r="L9" s="84"/>
      <c r="M9" s="827" t="s">
        <v>156</v>
      </c>
      <c r="N9" s="827"/>
      <c r="O9" s="827"/>
      <c r="P9" s="827"/>
      <c r="Q9" s="827"/>
      <c r="R9" s="827"/>
      <c r="S9" s="827"/>
      <c r="U9" s="827" t="s">
        <v>157</v>
      </c>
      <c r="V9" s="827"/>
      <c r="W9" s="827"/>
      <c r="X9" s="119"/>
      <c r="Y9" s="172"/>
      <c r="Z9" s="827" t="s">
        <v>212</v>
      </c>
      <c r="AA9" s="827"/>
      <c r="AB9" s="827"/>
      <c r="AC9" s="827"/>
      <c r="AD9" s="827"/>
      <c r="AE9" s="827"/>
      <c r="AF9" s="119"/>
      <c r="AG9" s="827" t="s">
        <v>159</v>
      </c>
      <c r="AH9" s="827"/>
      <c r="AI9" s="827"/>
      <c r="AJ9" s="827"/>
      <c r="AK9" s="827"/>
      <c r="AL9" s="827"/>
      <c r="AM9" s="36"/>
      <c r="AN9" s="827" t="s">
        <v>160</v>
      </c>
      <c r="AO9" s="827"/>
      <c r="AP9" s="827"/>
      <c r="AQ9" s="827"/>
      <c r="AR9" s="827"/>
      <c r="AS9" s="827"/>
      <c r="AT9" s="171"/>
    </row>
    <row r="10" spans="1:242" ht="13.5" customHeight="1" x14ac:dyDescent="0.2">
      <c r="B10" s="23"/>
      <c r="C10" s="82"/>
      <c r="D10" s="82"/>
      <c r="E10" s="85"/>
      <c r="F10" s="85"/>
      <c r="G10" s="85"/>
      <c r="H10" s="85"/>
      <c r="I10" s="85"/>
      <c r="J10" s="85"/>
      <c r="M10" s="827"/>
      <c r="N10" s="827"/>
      <c r="O10" s="827"/>
      <c r="P10" s="827"/>
      <c r="Q10" s="827"/>
      <c r="R10" s="827"/>
      <c r="S10" s="827"/>
      <c r="U10" s="827"/>
      <c r="V10" s="827"/>
      <c r="W10" s="827"/>
      <c r="Y10" s="170"/>
      <c r="Z10" s="827"/>
      <c r="AA10" s="827"/>
      <c r="AB10" s="827"/>
      <c r="AC10" s="827"/>
      <c r="AD10" s="827"/>
      <c r="AE10" s="827"/>
      <c r="AF10" s="36"/>
      <c r="AG10" s="827"/>
      <c r="AH10" s="827"/>
      <c r="AI10" s="827"/>
      <c r="AJ10" s="827"/>
      <c r="AK10" s="827"/>
      <c r="AL10" s="827"/>
      <c r="AM10" s="36"/>
      <c r="AN10" s="827"/>
      <c r="AO10" s="827"/>
      <c r="AP10" s="827"/>
      <c r="AQ10" s="827"/>
      <c r="AR10" s="827"/>
      <c r="AS10" s="827"/>
      <c r="AT10" s="171"/>
    </row>
    <row r="11" spans="1:242" x14ac:dyDescent="0.2">
      <c r="J11" s="57" t="s">
        <v>4</v>
      </c>
      <c r="K11" s="56">
        <v>0.13</v>
      </c>
      <c r="Y11" s="170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71"/>
    </row>
    <row r="12" spans="1:242" ht="12.75" customHeight="1" thickBot="1" x14ac:dyDescent="0.25">
      <c r="K12" s="36"/>
      <c r="L12" s="36"/>
      <c r="M12" s="880"/>
      <c r="N12" s="880"/>
      <c r="O12" s="880"/>
      <c r="P12" s="880"/>
      <c r="Q12" s="880"/>
      <c r="R12" s="880"/>
      <c r="Y12" s="170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71"/>
    </row>
    <row r="13" spans="1:242" ht="21.75" customHeight="1" x14ac:dyDescent="0.2">
      <c r="A13" s="869" t="s">
        <v>116</v>
      </c>
      <c r="B13" s="870"/>
      <c r="C13" s="873" t="s">
        <v>73</v>
      </c>
      <c r="D13" s="873" t="s">
        <v>74</v>
      </c>
      <c r="E13" s="875" t="s">
        <v>3</v>
      </c>
      <c r="F13" s="875" t="s">
        <v>81</v>
      </c>
      <c r="G13" s="877" t="s">
        <v>275</v>
      </c>
      <c r="H13" s="878"/>
      <c r="I13" s="878"/>
      <c r="J13" s="879"/>
      <c r="K13" s="864" t="s">
        <v>276</v>
      </c>
      <c r="L13" s="34"/>
      <c r="M13" s="841" t="s">
        <v>69</v>
      </c>
      <c r="N13" s="866"/>
      <c r="O13" s="829" t="s">
        <v>70</v>
      </c>
      <c r="P13" s="830"/>
      <c r="Q13" s="867" t="s">
        <v>71</v>
      </c>
      <c r="R13" s="868"/>
      <c r="S13" s="825" t="s">
        <v>146</v>
      </c>
      <c r="U13" s="860" t="s">
        <v>75</v>
      </c>
      <c r="V13" s="862" t="s">
        <v>76</v>
      </c>
      <c r="W13" s="828" t="s">
        <v>277</v>
      </c>
      <c r="Y13" s="170"/>
      <c r="Z13" s="835" t="s">
        <v>69</v>
      </c>
      <c r="AA13" s="836"/>
      <c r="AB13" s="837" t="s">
        <v>70</v>
      </c>
      <c r="AC13" s="838"/>
      <c r="AD13" s="839" t="s">
        <v>71</v>
      </c>
      <c r="AE13" s="840"/>
      <c r="AF13" s="36"/>
      <c r="AG13" s="841" t="s">
        <v>69</v>
      </c>
      <c r="AH13" s="842"/>
      <c r="AI13" s="829" t="s">
        <v>70</v>
      </c>
      <c r="AJ13" s="830"/>
      <c r="AK13" s="831" t="s">
        <v>71</v>
      </c>
      <c r="AL13" s="832"/>
      <c r="AM13" s="36"/>
      <c r="AN13" s="841" t="s">
        <v>69</v>
      </c>
      <c r="AO13" s="842"/>
      <c r="AP13" s="829" t="s">
        <v>70</v>
      </c>
      <c r="AQ13" s="830"/>
      <c r="AR13" s="831" t="s">
        <v>71</v>
      </c>
      <c r="AS13" s="832"/>
      <c r="AT13" s="171"/>
    </row>
    <row r="14" spans="1:242" s="36" customFormat="1" ht="39" thickBot="1" x14ac:dyDescent="0.25">
      <c r="A14" s="871"/>
      <c r="B14" s="872"/>
      <c r="C14" s="874"/>
      <c r="D14" s="874"/>
      <c r="E14" s="876"/>
      <c r="F14" s="876"/>
      <c r="G14" s="456" t="s">
        <v>222</v>
      </c>
      <c r="H14" s="457" t="s">
        <v>114</v>
      </c>
      <c r="I14" s="456" t="s">
        <v>115</v>
      </c>
      <c r="J14" s="458" t="s">
        <v>278</v>
      </c>
      <c r="K14" s="865"/>
      <c r="L14" s="34"/>
      <c r="M14" s="151" t="s">
        <v>36</v>
      </c>
      <c r="N14" s="153" t="s">
        <v>37</v>
      </c>
      <c r="O14" s="161" t="s">
        <v>36</v>
      </c>
      <c r="P14" s="162" t="s">
        <v>37</v>
      </c>
      <c r="Q14" s="154" t="s">
        <v>36</v>
      </c>
      <c r="R14" s="689" t="s">
        <v>37</v>
      </c>
      <c r="S14" s="826"/>
      <c r="U14" s="861"/>
      <c r="V14" s="863"/>
      <c r="W14" s="828"/>
      <c r="Y14" s="170"/>
      <c r="Z14" s="151" t="s">
        <v>36</v>
      </c>
      <c r="AA14" s="153" t="s">
        <v>37</v>
      </c>
      <c r="AB14" s="161" t="s">
        <v>36</v>
      </c>
      <c r="AC14" s="162" t="s">
        <v>37</v>
      </c>
      <c r="AD14" s="154" t="s">
        <v>36</v>
      </c>
      <c r="AE14" s="152" t="s">
        <v>37</v>
      </c>
      <c r="AG14" s="173" t="s">
        <v>36</v>
      </c>
      <c r="AH14" s="174" t="s">
        <v>37</v>
      </c>
      <c r="AI14" s="175" t="s">
        <v>36</v>
      </c>
      <c r="AJ14" s="176" t="s">
        <v>37</v>
      </c>
      <c r="AK14" s="177" t="s">
        <v>36</v>
      </c>
      <c r="AL14" s="178" t="s">
        <v>37</v>
      </c>
      <c r="AN14" s="833" t="s">
        <v>147</v>
      </c>
      <c r="AO14" s="834"/>
      <c r="AP14" s="820" t="s">
        <v>147</v>
      </c>
      <c r="AQ14" s="821"/>
      <c r="AR14" s="822" t="s">
        <v>148</v>
      </c>
      <c r="AS14" s="823"/>
      <c r="AT14" s="171"/>
    </row>
    <row r="15" spans="1:242" s="36" customFormat="1" ht="12.75" customHeight="1" thickBot="1" x14ac:dyDescent="0.25">
      <c r="A15" s="849" t="s">
        <v>142</v>
      </c>
      <c r="B15" s="851" t="s">
        <v>93</v>
      </c>
      <c r="C15" s="66" t="s">
        <v>131</v>
      </c>
      <c r="D15" s="394" t="s">
        <v>131</v>
      </c>
      <c r="E15" s="452" t="s">
        <v>136</v>
      </c>
      <c r="F15" s="453" t="s">
        <v>117</v>
      </c>
      <c r="G15" s="351">
        <v>10000000</v>
      </c>
      <c r="H15" s="351">
        <v>120000</v>
      </c>
      <c r="I15" s="454">
        <v>109000</v>
      </c>
      <c r="J15" s="455">
        <f>SUM(G15:I15)</f>
        <v>10229000</v>
      </c>
      <c r="K15" s="104">
        <f t="shared" ref="K15:K69" si="0">+J15*(1+$K$11)</f>
        <v>11558769.999999998</v>
      </c>
      <c r="L15" s="34"/>
      <c r="M15" s="132">
        <v>0</v>
      </c>
      <c r="N15" s="147">
        <f t="shared" ref="N15:N61" si="1">+$K15*M15</f>
        <v>0</v>
      </c>
      <c r="O15" s="132">
        <v>0</v>
      </c>
      <c r="P15" s="158">
        <f t="shared" ref="P15:P61" si="2">+$K15*O15</f>
        <v>0</v>
      </c>
      <c r="Q15" s="155">
        <v>0</v>
      </c>
      <c r="R15" s="147">
        <f t="shared" ref="R15:R61" si="3">+$K15*Q15</f>
        <v>0</v>
      </c>
      <c r="S15" s="693">
        <f>+M15+O15+Q15</f>
        <v>0</v>
      </c>
      <c r="U15" s="123"/>
      <c r="V15" s="120" t="s">
        <v>11</v>
      </c>
      <c r="W15" s="126">
        <f>SUM(W16,W20)</f>
        <v>0</v>
      </c>
      <c r="Y15" s="170"/>
      <c r="Z15" s="163">
        <f t="shared" ref="Z15:AE15" si="4">+M62</f>
        <v>0</v>
      </c>
      <c r="AA15" s="165">
        <f t="shared" si="4"/>
        <v>0</v>
      </c>
      <c r="AB15" s="163">
        <f t="shared" si="4"/>
        <v>0</v>
      </c>
      <c r="AC15" s="166">
        <f t="shared" si="4"/>
        <v>0</v>
      </c>
      <c r="AD15" s="164">
        <f t="shared" si="4"/>
        <v>0</v>
      </c>
      <c r="AE15" s="166">
        <f t="shared" si="4"/>
        <v>0</v>
      </c>
      <c r="AG15" s="185">
        <f>+Z15</f>
        <v>0</v>
      </c>
      <c r="AH15" s="179">
        <f>+AG15*W80</f>
        <v>0</v>
      </c>
      <c r="AI15" s="186">
        <f>+AB15</f>
        <v>0</v>
      </c>
      <c r="AJ15" s="179">
        <f>+AI15*W80</f>
        <v>0</v>
      </c>
      <c r="AK15" s="187">
        <f>+AD15</f>
        <v>0</v>
      </c>
      <c r="AL15" s="180">
        <f>+AK15*W80</f>
        <v>0</v>
      </c>
      <c r="AN15" s="818">
        <f>+AH15+AA15</f>
        <v>0</v>
      </c>
      <c r="AO15" s="819"/>
      <c r="AP15" s="818">
        <f>+AJ15+AC15+K70</f>
        <v>0</v>
      </c>
      <c r="AQ15" s="819"/>
      <c r="AR15" s="818">
        <f>+AL15+AE15</f>
        <v>0</v>
      </c>
      <c r="AS15" s="824"/>
      <c r="AT15" s="171"/>
    </row>
    <row r="16" spans="1:242" s="36" customFormat="1" x14ac:dyDescent="0.2">
      <c r="A16" s="849"/>
      <c r="B16" s="852"/>
      <c r="C16" s="64"/>
      <c r="D16" s="100"/>
      <c r="E16" s="101"/>
      <c r="F16" s="102" t="s">
        <v>117</v>
      </c>
      <c r="G16" s="90">
        <v>0</v>
      </c>
      <c r="H16" s="90">
        <v>0</v>
      </c>
      <c r="I16" s="107">
        <v>0</v>
      </c>
      <c r="J16" s="110">
        <f t="shared" ref="J16:J69" si="5">SUM(G16:I16)</f>
        <v>0</v>
      </c>
      <c r="K16" s="105">
        <f t="shared" si="0"/>
        <v>0</v>
      </c>
      <c r="L16" s="34"/>
      <c r="M16" s="145">
        <v>0</v>
      </c>
      <c r="N16" s="148">
        <f t="shared" si="1"/>
        <v>0</v>
      </c>
      <c r="O16" s="145">
        <v>0</v>
      </c>
      <c r="P16" s="146">
        <f t="shared" si="2"/>
        <v>0</v>
      </c>
      <c r="Q16" s="156">
        <v>0</v>
      </c>
      <c r="R16" s="690">
        <f t="shared" si="3"/>
        <v>0</v>
      </c>
      <c r="S16" s="693">
        <f t="shared" ref="S16:S61" si="6">+M16+O16+Q16</f>
        <v>0</v>
      </c>
      <c r="U16" s="124"/>
      <c r="V16" s="121" t="s">
        <v>12</v>
      </c>
      <c r="W16" s="127">
        <f>SUM(W17:W19)</f>
        <v>0</v>
      </c>
      <c r="Y16" s="170"/>
      <c r="AT16" s="171"/>
    </row>
    <row r="17" spans="1:46" s="36" customFormat="1" ht="12.75" customHeight="1" x14ac:dyDescent="0.2">
      <c r="A17" s="849"/>
      <c r="B17" s="852"/>
      <c r="C17" s="64"/>
      <c r="D17" s="100"/>
      <c r="E17" s="101"/>
      <c r="F17" s="102" t="s">
        <v>117</v>
      </c>
      <c r="G17" s="90">
        <v>0</v>
      </c>
      <c r="H17" s="90">
        <v>0</v>
      </c>
      <c r="I17" s="107">
        <v>0</v>
      </c>
      <c r="J17" s="110">
        <f t="shared" si="5"/>
        <v>0</v>
      </c>
      <c r="K17" s="105">
        <f t="shared" si="0"/>
        <v>0</v>
      </c>
      <c r="L17" s="34"/>
      <c r="M17" s="145">
        <v>0</v>
      </c>
      <c r="N17" s="148">
        <f t="shared" si="1"/>
        <v>0</v>
      </c>
      <c r="O17" s="145">
        <v>0</v>
      </c>
      <c r="P17" s="146">
        <f t="shared" si="2"/>
        <v>0</v>
      </c>
      <c r="Q17" s="156">
        <v>0</v>
      </c>
      <c r="R17" s="690">
        <f t="shared" si="3"/>
        <v>0</v>
      </c>
      <c r="S17" s="693">
        <f t="shared" si="6"/>
        <v>0</v>
      </c>
      <c r="U17" s="125">
        <v>53103050000000</v>
      </c>
      <c r="V17" s="122" t="s">
        <v>13</v>
      </c>
      <c r="W17" s="128">
        <v>0</v>
      </c>
      <c r="Y17" s="170"/>
      <c r="AT17" s="171"/>
    </row>
    <row r="18" spans="1:46" s="36" customFormat="1" ht="13.5" customHeight="1" thickBot="1" x14ac:dyDescent="0.25">
      <c r="A18" s="849"/>
      <c r="B18" s="852"/>
      <c r="C18" s="64"/>
      <c r="D18" s="100"/>
      <c r="E18" s="101"/>
      <c r="F18" s="102" t="s">
        <v>117</v>
      </c>
      <c r="G18" s="90">
        <v>0</v>
      </c>
      <c r="H18" s="90">
        <v>0</v>
      </c>
      <c r="I18" s="107">
        <v>0</v>
      </c>
      <c r="J18" s="110">
        <f t="shared" si="5"/>
        <v>0</v>
      </c>
      <c r="K18" s="105">
        <f t="shared" si="0"/>
        <v>0</v>
      </c>
      <c r="L18" s="34"/>
      <c r="M18" s="145">
        <v>0.4</v>
      </c>
      <c r="N18" s="148">
        <f t="shared" si="1"/>
        <v>0</v>
      </c>
      <c r="O18" s="145">
        <v>0.4</v>
      </c>
      <c r="P18" s="146">
        <f t="shared" si="2"/>
        <v>0</v>
      </c>
      <c r="Q18" s="156">
        <v>0.2</v>
      </c>
      <c r="R18" s="690">
        <f t="shared" si="3"/>
        <v>0</v>
      </c>
      <c r="S18" s="693">
        <f t="shared" si="6"/>
        <v>1</v>
      </c>
      <c r="U18" s="125">
        <v>53103060000000</v>
      </c>
      <c r="V18" s="122" t="s">
        <v>14</v>
      </c>
      <c r="W18" s="128">
        <v>0</v>
      </c>
      <c r="Y18" s="181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3"/>
    </row>
    <row r="19" spans="1:46" s="36" customFormat="1" x14ac:dyDescent="0.2">
      <c r="A19" s="849"/>
      <c r="B19" s="852"/>
      <c r="C19" s="64"/>
      <c r="D19" s="100"/>
      <c r="E19" s="101"/>
      <c r="F19" s="102" t="s">
        <v>117</v>
      </c>
      <c r="G19" s="90">
        <v>0</v>
      </c>
      <c r="H19" s="90">
        <v>0</v>
      </c>
      <c r="I19" s="107">
        <v>0</v>
      </c>
      <c r="J19" s="110">
        <f t="shared" si="5"/>
        <v>0</v>
      </c>
      <c r="K19" s="105">
        <f t="shared" si="0"/>
        <v>0</v>
      </c>
      <c r="L19" s="34"/>
      <c r="M19" s="145">
        <v>0</v>
      </c>
      <c r="N19" s="148">
        <f t="shared" si="1"/>
        <v>0</v>
      </c>
      <c r="O19" s="145">
        <v>0</v>
      </c>
      <c r="P19" s="146">
        <f t="shared" si="2"/>
        <v>0</v>
      </c>
      <c r="Q19" s="156">
        <v>0</v>
      </c>
      <c r="R19" s="690">
        <f t="shared" si="3"/>
        <v>0</v>
      </c>
      <c r="S19" s="693">
        <f t="shared" si="6"/>
        <v>0</v>
      </c>
      <c r="U19" s="125">
        <v>53103080010000</v>
      </c>
      <c r="V19" s="122" t="s">
        <v>15</v>
      </c>
      <c r="W19" s="128">
        <v>0</v>
      </c>
    </row>
    <row r="20" spans="1:46" s="36" customFormat="1" x14ac:dyDescent="0.2">
      <c r="A20" s="849"/>
      <c r="B20" s="852"/>
      <c r="C20" s="64"/>
      <c r="D20" s="100"/>
      <c r="E20" s="101"/>
      <c r="F20" s="102" t="s">
        <v>117</v>
      </c>
      <c r="G20" s="90">
        <v>0</v>
      </c>
      <c r="H20" s="90">
        <v>0</v>
      </c>
      <c r="I20" s="107">
        <v>0</v>
      </c>
      <c r="J20" s="110">
        <f t="shared" si="5"/>
        <v>0</v>
      </c>
      <c r="K20" s="105">
        <f t="shared" si="0"/>
        <v>0</v>
      </c>
      <c r="L20" s="34"/>
      <c r="M20" s="145">
        <v>0</v>
      </c>
      <c r="N20" s="148">
        <f t="shared" si="1"/>
        <v>0</v>
      </c>
      <c r="O20" s="145">
        <v>0</v>
      </c>
      <c r="P20" s="146">
        <f t="shared" si="2"/>
        <v>0</v>
      </c>
      <c r="Q20" s="156">
        <v>0</v>
      </c>
      <c r="R20" s="690">
        <f t="shared" si="3"/>
        <v>0</v>
      </c>
      <c r="S20" s="693">
        <f t="shared" si="6"/>
        <v>0</v>
      </c>
      <c r="U20" s="124"/>
      <c r="V20" s="121" t="s">
        <v>16</v>
      </c>
      <c r="W20" s="184">
        <f>SUM(W21:W39)</f>
        <v>0</v>
      </c>
    </row>
    <row r="21" spans="1:46" s="36" customFormat="1" x14ac:dyDescent="0.2">
      <c r="A21" s="849"/>
      <c r="B21" s="852"/>
      <c r="C21" s="64"/>
      <c r="D21" s="100"/>
      <c r="E21" s="101"/>
      <c r="F21" s="102" t="s">
        <v>117</v>
      </c>
      <c r="G21" s="90">
        <v>0</v>
      </c>
      <c r="H21" s="90">
        <v>0</v>
      </c>
      <c r="I21" s="107">
        <v>0</v>
      </c>
      <c r="J21" s="110">
        <f t="shared" si="5"/>
        <v>0</v>
      </c>
      <c r="K21" s="105">
        <f t="shared" si="0"/>
        <v>0</v>
      </c>
      <c r="L21" s="34"/>
      <c r="M21" s="145">
        <v>0</v>
      </c>
      <c r="N21" s="148">
        <f t="shared" si="1"/>
        <v>0</v>
      </c>
      <c r="O21" s="145">
        <v>0</v>
      </c>
      <c r="P21" s="146">
        <f t="shared" si="2"/>
        <v>0</v>
      </c>
      <c r="Q21" s="156">
        <v>0</v>
      </c>
      <c r="R21" s="690">
        <f t="shared" si="3"/>
        <v>0</v>
      </c>
      <c r="S21" s="693">
        <f t="shared" si="6"/>
        <v>0</v>
      </c>
      <c r="U21" s="125">
        <v>53201010100000</v>
      </c>
      <c r="V21" s="122" t="s">
        <v>17</v>
      </c>
      <c r="W21" s="128">
        <v>0</v>
      </c>
    </row>
    <row r="22" spans="1:46" s="36" customFormat="1" x14ac:dyDescent="0.2">
      <c r="A22" s="849"/>
      <c r="B22" s="852"/>
      <c r="C22" s="64"/>
      <c r="D22" s="100"/>
      <c r="E22" s="101"/>
      <c r="F22" s="102" t="s">
        <v>117</v>
      </c>
      <c r="G22" s="90">
        <v>0</v>
      </c>
      <c r="H22" s="90">
        <v>0</v>
      </c>
      <c r="I22" s="107">
        <v>0</v>
      </c>
      <c r="J22" s="110">
        <f t="shared" si="5"/>
        <v>0</v>
      </c>
      <c r="K22" s="105">
        <f t="shared" si="0"/>
        <v>0</v>
      </c>
      <c r="L22" s="34"/>
      <c r="M22" s="145">
        <v>0</v>
      </c>
      <c r="N22" s="148">
        <f t="shared" si="1"/>
        <v>0</v>
      </c>
      <c r="O22" s="145">
        <v>0</v>
      </c>
      <c r="P22" s="146">
        <f t="shared" si="2"/>
        <v>0</v>
      </c>
      <c r="Q22" s="156">
        <v>0</v>
      </c>
      <c r="R22" s="690">
        <f t="shared" si="3"/>
        <v>0</v>
      </c>
      <c r="S22" s="693">
        <f t="shared" si="6"/>
        <v>0</v>
      </c>
      <c r="U22" s="125">
        <v>53202010100000</v>
      </c>
      <c r="V22" s="122" t="s">
        <v>18</v>
      </c>
      <c r="W22" s="128">
        <v>0</v>
      </c>
    </row>
    <row r="23" spans="1:46" s="36" customFormat="1" x14ac:dyDescent="0.2">
      <c r="A23" s="849"/>
      <c r="B23" s="852"/>
      <c r="C23" s="64"/>
      <c r="D23" s="100"/>
      <c r="E23" s="101"/>
      <c r="F23" s="102" t="s">
        <v>117</v>
      </c>
      <c r="G23" s="90">
        <v>0</v>
      </c>
      <c r="H23" s="90">
        <v>0</v>
      </c>
      <c r="I23" s="107">
        <v>0</v>
      </c>
      <c r="J23" s="110">
        <f t="shared" si="5"/>
        <v>0</v>
      </c>
      <c r="K23" s="105">
        <f t="shared" si="0"/>
        <v>0</v>
      </c>
      <c r="L23" s="34"/>
      <c r="M23" s="145">
        <v>0</v>
      </c>
      <c r="N23" s="148">
        <f t="shared" si="1"/>
        <v>0</v>
      </c>
      <c r="O23" s="145">
        <v>0</v>
      </c>
      <c r="P23" s="146">
        <f t="shared" si="2"/>
        <v>0</v>
      </c>
      <c r="Q23" s="156">
        <v>0</v>
      </c>
      <c r="R23" s="690">
        <f t="shared" si="3"/>
        <v>0</v>
      </c>
      <c r="S23" s="693">
        <f t="shared" si="6"/>
        <v>0</v>
      </c>
      <c r="U23" s="125">
        <v>53203010100000</v>
      </c>
      <c r="V23" s="122" t="s">
        <v>19</v>
      </c>
      <c r="W23" s="128">
        <v>0</v>
      </c>
    </row>
    <row r="24" spans="1:46" s="36" customFormat="1" ht="13.5" thickBot="1" x14ac:dyDescent="0.25">
      <c r="A24" s="849"/>
      <c r="B24" s="853"/>
      <c r="C24" s="117"/>
      <c r="D24" s="91"/>
      <c r="E24" s="92"/>
      <c r="F24" s="93" t="s">
        <v>117</v>
      </c>
      <c r="G24" s="94">
        <v>0</v>
      </c>
      <c r="H24" s="94">
        <v>0</v>
      </c>
      <c r="I24" s="108">
        <v>0</v>
      </c>
      <c r="J24" s="111">
        <f t="shared" si="5"/>
        <v>0</v>
      </c>
      <c r="K24" s="103">
        <f t="shared" si="0"/>
        <v>0</v>
      </c>
      <c r="L24" s="34"/>
      <c r="M24" s="150">
        <v>0</v>
      </c>
      <c r="N24" s="149">
        <f t="shared" si="1"/>
        <v>0</v>
      </c>
      <c r="O24" s="150">
        <v>0</v>
      </c>
      <c r="P24" s="159">
        <f t="shared" si="2"/>
        <v>0</v>
      </c>
      <c r="Q24" s="157">
        <v>0</v>
      </c>
      <c r="R24" s="691">
        <f t="shared" si="3"/>
        <v>0</v>
      </c>
      <c r="S24" s="694">
        <f t="shared" si="6"/>
        <v>0</v>
      </c>
      <c r="U24" s="125">
        <v>53203030000000</v>
      </c>
      <c r="V24" s="122" t="s">
        <v>20</v>
      </c>
      <c r="W24" s="128">
        <v>0</v>
      </c>
    </row>
    <row r="25" spans="1:46" s="36" customFormat="1" ht="12.75" customHeight="1" x14ac:dyDescent="0.2">
      <c r="A25" s="849"/>
      <c r="B25" s="854" t="s">
        <v>92</v>
      </c>
      <c r="C25" s="116" t="s">
        <v>131</v>
      </c>
      <c r="D25" s="95" t="s">
        <v>131</v>
      </c>
      <c r="E25" s="96" t="s">
        <v>138</v>
      </c>
      <c r="F25" s="97" t="s">
        <v>117</v>
      </c>
      <c r="G25" s="89">
        <v>0</v>
      </c>
      <c r="H25" s="89">
        <v>0</v>
      </c>
      <c r="I25" s="106">
        <v>0</v>
      </c>
      <c r="J25" s="109">
        <f t="shared" si="5"/>
        <v>0</v>
      </c>
      <c r="K25" s="104">
        <f t="shared" si="0"/>
        <v>0</v>
      </c>
      <c r="L25" s="34"/>
      <c r="M25" s="132">
        <v>0</v>
      </c>
      <c r="N25" s="147">
        <f t="shared" si="1"/>
        <v>0</v>
      </c>
      <c r="O25" s="132">
        <v>0</v>
      </c>
      <c r="P25" s="158">
        <f t="shared" si="2"/>
        <v>0</v>
      </c>
      <c r="Q25" s="155">
        <v>0</v>
      </c>
      <c r="R25" s="147">
        <f t="shared" si="3"/>
        <v>0</v>
      </c>
      <c r="S25" s="695">
        <f t="shared" si="6"/>
        <v>0</v>
      </c>
      <c r="U25" s="125">
        <v>53204030000000</v>
      </c>
      <c r="V25" s="122" t="s">
        <v>21</v>
      </c>
      <c r="W25" s="128">
        <v>0</v>
      </c>
      <c r="AG25" s="28"/>
    </row>
    <row r="26" spans="1:46" s="36" customFormat="1" ht="12.75" customHeight="1" x14ac:dyDescent="0.2">
      <c r="A26" s="849"/>
      <c r="B26" s="852"/>
      <c r="C26" s="64"/>
      <c r="D26" s="100"/>
      <c r="E26" s="101"/>
      <c r="F26" s="102" t="s">
        <v>117</v>
      </c>
      <c r="G26" s="90">
        <v>0</v>
      </c>
      <c r="H26" s="90">
        <v>0</v>
      </c>
      <c r="I26" s="107">
        <v>0</v>
      </c>
      <c r="J26" s="110">
        <f t="shared" si="5"/>
        <v>0</v>
      </c>
      <c r="K26" s="105">
        <f t="shared" si="0"/>
        <v>0</v>
      </c>
      <c r="L26" s="34"/>
      <c r="M26" s="145">
        <v>0</v>
      </c>
      <c r="N26" s="148">
        <f t="shared" si="1"/>
        <v>0</v>
      </c>
      <c r="O26" s="145">
        <v>0</v>
      </c>
      <c r="P26" s="146">
        <f t="shared" si="2"/>
        <v>0</v>
      </c>
      <c r="Q26" s="156">
        <v>0</v>
      </c>
      <c r="R26" s="690">
        <f t="shared" si="3"/>
        <v>0</v>
      </c>
      <c r="S26" s="693">
        <f t="shared" si="6"/>
        <v>0</v>
      </c>
      <c r="U26" s="125">
        <v>53204100100001</v>
      </c>
      <c r="V26" s="122" t="s">
        <v>22</v>
      </c>
      <c r="W26" s="128">
        <v>0</v>
      </c>
      <c r="AG26" s="28"/>
    </row>
    <row r="27" spans="1:46" s="36" customFormat="1" ht="12.75" customHeight="1" x14ac:dyDescent="0.2">
      <c r="A27" s="849"/>
      <c r="B27" s="852"/>
      <c r="C27" s="64"/>
      <c r="D27" s="100"/>
      <c r="E27" s="101"/>
      <c r="F27" s="102" t="s">
        <v>117</v>
      </c>
      <c r="G27" s="90">
        <v>0</v>
      </c>
      <c r="H27" s="90">
        <v>0</v>
      </c>
      <c r="I27" s="107">
        <v>0</v>
      </c>
      <c r="J27" s="110">
        <f t="shared" si="5"/>
        <v>0</v>
      </c>
      <c r="K27" s="105">
        <f t="shared" si="0"/>
        <v>0</v>
      </c>
      <c r="L27" s="34"/>
      <c r="M27" s="145">
        <v>0</v>
      </c>
      <c r="N27" s="148">
        <f t="shared" si="1"/>
        <v>0</v>
      </c>
      <c r="O27" s="145">
        <v>0</v>
      </c>
      <c r="P27" s="146">
        <f t="shared" si="2"/>
        <v>0</v>
      </c>
      <c r="Q27" s="156">
        <v>0</v>
      </c>
      <c r="R27" s="690">
        <f t="shared" si="3"/>
        <v>0</v>
      </c>
      <c r="S27" s="693">
        <f t="shared" si="6"/>
        <v>0</v>
      </c>
      <c r="U27" s="125">
        <v>53204130100000</v>
      </c>
      <c r="V27" s="122" t="s">
        <v>23</v>
      </c>
      <c r="W27" s="128">
        <v>0</v>
      </c>
      <c r="AG27" s="28"/>
    </row>
    <row r="28" spans="1:46" s="36" customFormat="1" ht="12.75" customHeight="1" x14ac:dyDescent="0.2">
      <c r="A28" s="849"/>
      <c r="B28" s="852"/>
      <c r="C28" s="64"/>
      <c r="D28" s="100"/>
      <c r="E28" s="101"/>
      <c r="F28" s="102" t="s">
        <v>117</v>
      </c>
      <c r="G28" s="90">
        <v>0</v>
      </c>
      <c r="H28" s="90">
        <v>0</v>
      </c>
      <c r="I28" s="107">
        <v>0</v>
      </c>
      <c r="J28" s="110">
        <f t="shared" si="5"/>
        <v>0</v>
      </c>
      <c r="K28" s="105">
        <f t="shared" si="0"/>
        <v>0</v>
      </c>
      <c r="L28" s="34"/>
      <c r="M28" s="145">
        <v>0</v>
      </c>
      <c r="N28" s="148">
        <f t="shared" si="1"/>
        <v>0</v>
      </c>
      <c r="O28" s="145">
        <v>0</v>
      </c>
      <c r="P28" s="146">
        <f t="shared" si="2"/>
        <v>0</v>
      </c>
      <c r="Q28" s="156">
        <v>0</v>
      </c>
      <c r="R28" s="690">
        <f t="shared" si="3"/>
        <v>0</v>
      </c>
      <c r="S28" s="693">
        <f t="shared" si="6"/>
        <v>0</v>
      </c>
      <c r="U28" s="125">
        <v>53205010100000</v>
      </c>
      <c r="V28" s="122" t="s">
        <v>24</v>
      </c>
      <c r="W28" s="128">
        <v>0</v>
      </c>
      <c r="AG28" s="28"/>
    </row>
    <row r="29" spans="1:46" s="36" customFormat="1" ht="12.75" customHeight="1" x14ac:dyDescent="0.2">
      <c r="A29" s="849"/>
      <c r="B29" s="852"/>
      <c r="C29" s="64"/>
      <c r="D29" s="100"/>
      <c r="E29" s="101"/>
      <c r="F29" s="102" t="s">
        <v>117</v>
      </c>
      <c r="G29" s="90">
        <v>0</v>
      </c>
      <c r="H29" s="90">
        <v>0</v>
      </c>
      <c r="I29" s="107">
        <v>0</v>
      </c>
      <c r="J29" s="110">
        <f t="shared" si="5"/>
        <v>0</v>
      </c>
      <c r="K29" s="105">
        <f t="shared" si="0"/>
        <v>0</v>
      </c>
      <c r="L29" s="34"/>
      <c r="M29" s="145">
        <v>0</v>
      </c>
      <c r="N29" s="148">
        <f t="shared" si="1"/>
        <v>0</v>
      </c>
      <c r="O29" s="145">
        <v>0</v>
      </c>
      <c r="P29" s="146">
        <f t="shared" si="2"/>
        <v>0</v>
      </c>
      <c r="Q29" s="156">
        <v>0</v>
      </c>
      <c r="R29" s="690">
        <f t="shared" si="3"/>
        <v>0</v>
      </c>
      <c r="S29" s="693">
        <f t="shared" si="6"/>
        <v>0</v>
      </c>
      <c r="U29" s="125">
        <v>53205020100000</v>
      </c>
      <c r="V29" s="122" t="s">
        <v>25</v>
      </c>
      <c r="W29" s="128">
        <v>0</v>
      </c>
      <c r="AG29" s="28"/>
    </row>
    <row r="30" spans="1:46" s="36" customFormat="1" ht="12.75" customHeight="1" x14ac:dyDescent="0.2">
      <c r="A30" s="849"/>
      <c r="B30" s="852"/>
      <c r="C30" s="64"/>
      <c r="D30" s="100"/>
      <c r="E30" s="101"/>
      <c r="F30" s="102" t="s">
        <v>117</v>
      </c>
      <c r="G30" s="90">
        <v>0</v>
      </c>
      <c r="H30" s="90">
        <v>0</v>
      </c>
      <c r="I30" s="107">
        <v>0</v>
      </c>
      <c r="J30" s="110">
        <f t="shared" si="5"/>
        <v>0</v>
      </c>
      <c r="K30" s="105">
        <f t="shared" si="0"/>
        <v>0</v>
      </c>
      <c r="L30" s="34"/>
      <c r="M30" s="145">
        <v>0</v>
      </c>
      <c r="N30" s="148">
        <f t="shared" si="1"/>
        <v>0</v>
      </c>
      <c r="O30" s="145">
        <v>0</v>
      </c>
      <c r="P30" s="146">
        <f t="shared" si="2"/>
        <v>0</v>
      </c>
      <c r="Q30" s="156">
        <v>0</v>
      </c>
      <c r="R30" s="690">
        <f t="shared" si="3"/>
        <v>0</v>
      </c>
      <c r="S30" s="693">
        <f t="shared" si="6"/>
        <v>0</v>
      </c>
      <c r="U30" s="125">
        <v>53205030100000</v>
      </c>
      <c r="V30" s="122" t="s">
        <v>26</v>
      </c>
      <c r="W30" s="128">
        <v>0</v>
      </c>
      <c r="AG30" s="28"/>
    </row>
    <row r="31" spans="1:46" s="36" customFormat="1" ht="12.75" customHeight="1" x14ac:dyDescent="0.2">
      <c r="A31" s="849"/>
      <c r="B31" s="852"/>
      <c r="C31" s="64"/>
      <c r="D31" s="100"/>
      <c r="E31" s="101"/>
      <c r="F31" s="102" t="s">
        <v>117</v>
      </c>
      <c r="G31" s="90">
        <v>0</v>
      </c>
      <c r="H31" s="90">
        <v>0</v>
      </c>
      <c r="I31" s="107">
        <v>0</v>
      </c>
      <c r="J31" s="110">
        <f t="shared" si="5"/>
        <v>0</v>
      </c>
      <c r="K31" s="105">
        <f t="shared" si="0"/>
        <v>0</v>
      </c>
      <c r="L31" s="34"/>
      <c r="M31" s="145">
        <v>0</v>
      </c>
      <c r="N31" s="148">
        <f t="shared" si="1"/>
        <v>0</v>
      </c>
      <c r="O31" s="145">
        <v>0</v>
      </c>
      <c r="P31" s="146">
        <f t="shared" si="2"/>
        <v>0</v>
      </c>
      <c r="Q31" s="156">
        <v>0</v>
      </c>
      <c r="R31" s="690">
        <f t="shared" si="3"/>
        <v>0</v>
      </c>
      <c r="S31" s="693">
        <f t="shared" si="6"/>
        <v>0</v>
      </c>
      <c r="U31" s="125">
        <v>53205050100000</v>
      </c>
      <c r="V31" s="122" t="s">
        <v>27</v>
      </c>
      <c r="W31" s="128">
        <v>0</v>
      </c>
      <c r="AG31" s="28"/>
    </row>
    <row r="32" spans="1:46" s="36" customFormat="1" ht="12.75" customHeight="1" x14ac:dyDescent="0.2">
      <c r="A32" s="849"/>
      <c r="B32" s="852"/>
      <c r="C32" s="64"/>
      <c r="D32" s="100"/>
      <c r="E32" s="101"/>
      <c r="F32" s="102" t="s">
        <v>117</v>
      </c>
      <c r="G32" s="90">
        <v>0</v>
      </c>
      <c r="H32" s="90">
        <v>0</v>
      </c>
      <c r="I32" s="107">
        <v>0</v>
      </c>
      <c r="J32" s="110">
        <f t="shared" si="5"/>
        <v>0</v>
      </c>
      <c r="K32" s="105">
        <f t="shared" si="0"/>
        <v>0</v>
      </c>
      <c r="L32" s="34"/>
      <c r="M32" s="145">
        <v>0</v>
      </c>
      <c r="N32" s="148">
        <f t="shared" si="1"/>
        <v>0</v>
      </c>
      <c r="O32" s="145">
        <v>0</v>
      </c>
      <c r="P32" s="146">
        <f t="shared" si="2"/>
        <v>0</v>
      </c>
      <c r="Q32" s="156">
        <v>0</v>
      </c>
      <c r="R32" s="690">
        <f t="shared" si="3"/>
        <v>0</v>
      </c>
      <c r="S32" s="693">
        <f t="shared" si="6"/>
        <v>0</v>
      </c>
      <c r="U32" s="125">
        <v>53205060100000</v>
      </c>
      <c r="V32" s="122" t="s">
        <v>28</v>
      </c>
      <c r="W32" s="128">
        <v>0</v>
      </c>
      <c r="AG32" s="28"/>
    </row>
    <row r="33" spans="1:33" s="36" customFormat="1" ht="12.75" customHeight="1" x14ac:dyDescent="0.2">
      <c r="A33" s="849"/>
      <c r="B33" s="852"/>
      <c r="C33" s="64"/>
      <c r="D33" s="100"/>
      <c r="E33" s="101"/>
      <c r="F33" s="102" t="s">
        <v>117</v>
      </c>
      <c r="G33" s="90">
        <v>0</v>
      </c>
      <c r="H33" s="90">
        <v>0</v>
      </c>
      <c r="I33" s="107">
        <v>0</v>
      </c>
      <c r="J33" s="110">
        <f t="shared" si="5"/>
        <v>0</v>
      </c>
      <c r="K33" s="105">
        <f t="shared" si="0"/>
        <v>0</v>
      </c>
      <c r="L33" s="34"/>
      <c r="M33" s="145">
        <v>0.5</v>
      </c>
      <c r="N33" s="148">
        <f t="shared" si="1"/>
        <v>0</v>
      </c>
      <c r="O33" s="145">
        <v>0.5</v>
      </c>
      <c r="P33" s="146">
        <f t="shared" si="2"/>
        <v>0</v>
      </c>
      <c r="Q33" s="156">
        <v>0</v>
      </c>
      <c r="R33" s="690">
        <f t="shared" si="3"/>
        <v>0</v>
      </c>
      <c r="S33" s="693">
        <f t="shared" si="6"/>
        <v>1</v>
      </c>
      <c r="U33" s="125">
        <v>53205070100000</v>
      </c>
      <c r="V33" s="122" t="s">
        <v>29</v>
      </c>
      <c r="W33" s="128">
        <v>0</v>
      </c>
      <c r="AG33" s="28"/>
    </row>
    <row r="34" spans="1:33" s="36" customFormat="1" ht="12.75" customHeight="1" thickBot="1" x14ac:dyDescent="0.25">
      <c r="A34" s="849"/>
      <c r="B34" s="853"/>
      <c r="C34" s="117"/>
      <c r="D34" s="91"/>
      <c r="E34" s="92"/>
      <c r="F34" s="93" t="s">
        <v>117</v>
      </c>
      <c r="G34" s="94">
        <v>0</v>
      </c>
      <c r="H34" s="94">
        <v>0</v>
      </c>
      <c r="I34" s="108">
        <v>0</v>
      </c>
      <c r="J34" s="111">
        <f t="shared" si="5"/>
        <v>0</v>
      </c>
      <c r="K34" s="103">
        <f t="shared" si="0"/>
        <v>0</v>
      </c>
      <c r="L34" s="34"/>
      <c r="M34" s="150">
        <v>0</v>
      </c>
      <c r="N34" s="149">
        <f t="shared" si="1"/>
        <v>0</v>
      </c>
      <c r="O34" s="150">
        <v>0</v>
      </c>
      <c r="P34" s="159">
        <f t="shared" si="2"/>
        <v>0</v>
      </c>
      <c r="Q34" s="157">
        <v>0</v>
      </c>
      <c r="R34" s="691">
        <f t="shared" si="3"/>
        <v>0</v>
      </c>
      <c r="S34" s="694">
        <f t="shared" si="6"/>
        <v>0</v>
      </c>
      <c r="U34" s="125">
        <v>53208010100000</v>
      </c>
      <c r="V34" s="122" t="s">
        <v>30</v>
      </c>
      <c r="W34" s="128">
        <v>0</v>
      </c>
      <c r="AG34" s="28"/>
    </row>
    <row r="35" spans="1:33" s="36" customFormat="1" ht="12.75" customHeight="1" x14ac:dyDescent="0.2">
      <c r="A35" s="849"/>
      <c r="B35" s="854" t="s">
        <v>91</v>
      </c>
      <c r="C35" s="116" t="s">
        <v>131</v>
      </c>
      <c r="D35" s="95" t="s">
        <v>131</v>
      </c>
      <c r="E35" s="96" t="s">
        <v>137</v>
      </c>
      <c r="F35" s="97" t="s">
        <v>117</v>
      </c>
      <c r="G35" s="89">
        <v>0</v>
      </c>
      <c r="H35" s="89">
        <v>0</v>
      </c>
      <c r="I35" s="106">
        <v>0</v>
      </c>
      <c r="J35" s="109">
        <f t="shared" si="5"/>
        <v>0</v>
      </c>
      <c r="K35" s="104">
        <f t="shared" si="0"/>
        <v>0</v>
      </c>
      <c r="L35" s="34"/>
      <c r="M35" s="132">
        <v>0</v>
      </c>
      <c r="N35" s="147">
        <f t="shared" si="1"/>
        <v>0</v>
      </c>
      <c r="O35" s="132">
        <v>0</v>
      </c>
      <c r="P35" s="158">
        <f t="shared" si="2"/>
        <v>0</v>
      </c>
      <c r="Q35" s="155">
        <v>0</v>
      </c>
      <c r="R35" s="147">
        <f t="shared" si="3"/>
        <v>0</v>
      </c>
      <c r="S35" s="695">
        <f t="shared" si="6"/>
        <v>0</v>
      </c>
      <c r="U35" s="125">
        <v>53208070100001</v>
      </c>
      <c r="V35" s="122" t="s">
        <v>31</v>
      </c>
      <c r="W35" s="128">
        <v>0</v>
      </c>
      <c r="AG35" s="28"/>
    </row>
    <row r="36" spans="1:33" s="36" customFormat="1" ht="12.75" customHeight="1" x14ac:dyDescent="0.2">
      <c r="A36" s="849"/>
      <c r="B36" s="852"/>
      <c r="C36" s="64"/>
      <c r="D36" s="100"/>
      <c r="E36" s="101"/>
      <c r="F36" s="102" t="s">
        <v>117</v>
      </c>
      <c r="G36" s="90">
        <v>0</v>
      </c>
      <c r="H36" s="90">
        <v>0</v>
      </c>
      <c r="I36" s="107">
        <v>0</v>
      </c>
      <c r="J36" s="110">
        <f t="shared" si="5"/>
        <v>0</v>
      </c>
      <c r="K36" s="105">
        <f t="shared" si="0"/>
        <v>0</v>
      </c>
      <c r="L36" s="34"/>
      <c r="M36" s="145">
        <v>0</v>
      </c>
      <c r="N36" s="148">
        <f t="shared" si="1"/>
        <v>0</v>
      </c>
      <c r="O36" s="145">
        <v>0</v>
      </c>
      <c r="P36" s="146">
        <f t="shared" si="2"/>
        <v>0</v>
      </c>
      <c r="Q36" s="156">
        <v>0</v>
      </c>
      <c r="R36" s="690">
        <f t="shared" si="3"/>
        <v>0</v>
      </c>
      <c r="S36" s="693">
        <f t="shared" si="6"/>
        <v>0</v>
      </c>
      <c r="U36" s="125">
        <v>53208100100001</v>
      </c>
      <c r="V36" s="122" t="s">
        <v>132</v>
      </c>
      <c r="W36" s="128">
        <v>0</v>
      </c>
      <c r="AG36" s="28"/>
    </row>
    <row r="37" spans="1:33" s="36" customFormat="1" ht="12.75" customHeight="1" x14ac:dyDescent="0.2">
      <c r="A37" s="849"/>
      <c r="B37" s="852"/>
      <c r="C37" s="64"/>
      <c r="D37" s="100"/>
      <c r="E37" s="101"/>
      <c r="F37" s="102" t="s">
        <v>117</v>
      </c>
      <c r="G37" s="90">
        <v>0</v>
      </c>
      <c r="H37" s="90">
        <v>0</v>
      </c>
      <c r="I37" s="107">
        <v>0</v>
      </c>
      <c r="J37" s="110">
        <f t="shared" si="5"/>
        <v>0</v>
      </c>
      <c r="K37" s="105">
        <f t="shared" si="0"/>
        <v>0</v>
      </c>
      <c r="L37" s="34"/>
      <c r="M37" s="145">
        <v>0</v>
      </c>
      <c r="N37" s="148">
        <f t="shared" si="1"/>
        <v>0</v>
      </c>
      <c r="O37" s="145">
        <v>0</v>
      </c>
      <c r="P37" s="146">
        <f t="shared" si="2"/>
        <v>0</v>
      </c>
      <c r="Q37" s="156">
        <v>0</v>
      </c>
      <c r="R37" s="690">
        <f t="shared" si="3"/>
        <v>0</v>
      </c>
      <c r="S37" s="693">
        <f t="shared" si="6"/>
        <v>0</v>
      </c>
      <c r="U37" s="125">
        <v>53211030000000</v>
      </c>
      <c r="V37" s="122" t="s">
        <v>32</v>
      </c>
      <c r="W37" s="128">
        <v>0</v>
      </c>
      <c r="AG37" s="28"/>
    </row>
    <row r="38" spans="1:33" s="36" customFormat="1" ht="12.75" customHeight="1" x14ac:dyDescent="0.2">
      <c r="A38" s="849"/>
      <c r="B38" s="852"/>
      <c r="C38" s="64"/>
      <c r="D38" s="100"/>
      <c r="E38" s="101"/>
      <c r="F38" s="102" t="s">
        <v>117</v>
      </c>
      <c r="G38" s="90">
        <v>0</v>
      </c>
      <c r="H38" s="90">
        <v>0</v>
      </c>
      <c r="I38" s="107">
        <v>0</v>
      </c>
      <c r="J38" s="110">
        <f t="shared" si="5"/>
        <v>0</v>
      </c>
      <c r="K38" s="105">
        <f t="shared" si="0"/>
        <v>0</v>
      </c>
      <c r="L38" s="34"/>
      <c r="M38" s="145">
        <v>0</v>
      </c>
      <c r="N38" s="148">
        <f t="shared" si="1"/>
        <v>0</v>
      </c>
      <c r="O38" s="145">
        <v>0</v>
      </c>
      <c r="P38" s="146">
        <f t="shared" si="2"/>
        <v>0</v>
      </c>
      <c r="Q38" s="156">
        <v>0</v>
      </c>
      <c r="R38" s="690">
        <f t="shared" si="3"/>
        <v>0</v>
      </c>
      <c r="S38" s="693">
        <f t="shared" si="6"/>
        <v>0</v>
      </c>
      <c r="U38" s="125">
        <v>53212020100000</v>
      </c>
      <c r="V38" s="122" t="s">
        <v>98</v>
      </c>
      <c r="W38" s="128">
        <v>0</v>
      </c>
      <c r="AG38" s="28"/>
    </row>
    <row r="39" spans="1:33" s="36" customFormat="1" ht="12.75" customHeight="1" thickBot="1" x14ac:dyDescent="0.25">
      <c r="A39" s="849"/>
      <c r="B39" s="853"/>
      <c r="C39" s="117"/>
      <c r="D39" s="91"/>
      <c r="E39" s="92"/>
      <c r="F39" s="93" t="s">
        <v>117</v>
      </c>
      <c r="G39" s="94">
        <v>0</v>
      </c>
      <c r="H39" s="94">
        <v>0</v>
      </c>
      <c r="I39" s="108">
        <v>0</v>
      </c>
      <c r="J39" s="111">
        <f t="shared" si="5"/>
        <v>0</v>
      </c>
      <c r="K39" s="103">
        <f t="shared" si="0"/>
        <v>0</v>
      </c>
      <c r="L39" s="34"/>
      <c r="M39" s="150">
        <v>0</v>
      </c>
      <c r="N39" s="149">
        <f t="shared" si="1"/>
        <v>0</v>
      </c>
      <c r="O39" s="150">
        <v>0</v>
      </c>
      <c r="P39" s="159">
        <f t="shared" si="2"/>
        <v>0</v>
      </c>
      <c r="Q39" s="157">
        <v>0</v>
      </c>
      <c r="R39" s="691">
        <f t="shared" si="3"/>
        <v>0</v>
      </c>
      <c r="S39" s="694">
        <f t="shared" si="6"/>
        <v>0</v>
      </c>
      <c r="U39" s="125">
        <v>53214020000000</v>
      </c>
      <c r="V39" s="122" t="s">
        <v>33</v>
      </c>
      <c r="W39" s="128">
        <v>0</v>
      </c>
      <c r="AG39" s="28"/>
    </row>
    <row r="40" spans="1:33" s="36" customFormat="1" ht="12.75" customHeight="1" x14ac:dyDescent="0.2">
      <c r="A40" s="849"/>
      <c r="B40" s="855" t="s">
        <v>118</v>
      </c>
      <c r="C40" s="118" t="s">
        <v>131</v>
      </c>
      <c r="D40" s="86" t="s">
        <v>131</v>
      </c>
      <c r="E40" s="87"/>
      <c r="F40" s="88" t="s">
        <v>117</v>
      </c>
      <c r="G40" s="89">
        <v>0</v>
      </c>
      <c r="H40" s="89">
        <v>0</v>
      </c>
      <c r="I40" s="106">
        <v>0</v>
      </c>
      <c r="J40" s="112">
        <f t="shared" ref="J40:J61" si="7">SUM(G40:I40)</f>
        <v>0</v>
      </c>
      <c r="K40" s="114">
        <f t="shared" si="0"/>
        <v>0</v>
      </c>
      <c r="L40" s="34"/>
      <c r="M40" s="132">
        <v>0</v>
      </c>
      <c r="N40" s="147">
        <f t="shared" si="1"/>
        <v>0</v>
      </c>
      <c r="O40" s="132">
        <v>0</v>
      </c>
      <c r="P40" s="158">
        <f t="shared" si="2"/>
        <v>0</v>
      </c>
      <c r="Q40" s="155">
        <v>0</v>
      </c>
      <c r="R40" s="147">
        <f t="shared" si="3"/>
        <v>0</v>
      </c>
      <c r="S40" s="695">
        <f t="shared" si="6"/>
        <v>0</v>
      </c>
      <c r="U40" s="123"/>
      <c r="V40" s="120" t="s">
        <v>34</v>
      </c>
      <c r="W40" s="126">
        <f>SUM(W41,W46,W49,W60,W70,W78)</f>
        <v>0</v>
      </c>
      <c r="AG40" s="28"/>
    </row>
    <row r="41" spans="1:33" s="36" customFormat="1" ht="12.75" customHeight="1" x14ac:dyDescent="0.2">
      <c r="A41" s="849"/>
      <c r="B41" s="856"/>
      <c r="C41" s="65"/>
      <c r="D41" s="67"/>
      <c r="E41" s="68"/>
      <c r="F41" s="76" t="s">
        <v>117</v>
      </c>
      <c r="G41" s="90">
        <v>0</v>
      </c>
      <c r="H41" s="90">
        <v>0</v>
      </c>
      <c r="I41" s="107">
        <v>0</v>
      </c>
      <c r="J41" s="113">
        <f t="shared" ref="J41:J48" si="8">SUM(G41:I41)</f>
        <v>0</v>
      </c>
      <c r="K41" s="115">
        <f t="shared" si="0"/>
        <v>0</v>
      </c>
      <c r="L41" s="34"/>
      <c r="M41" s="145">
        <v>0</v>
      </c>
      <c r="N41" s="148">
        <f t="shared" si="1"/>
        <v>0</v>
      </c>
      <c r="O41" s="145">
        <v>0</v>
      </c>
      <c r="P41" s="146">
        <f t="shared" si="2"/>
        <v>0</v>
      </c>
      <c r="Q41" s="156">
        <v>0</v>
      </c>
      <c r="R41" s="690">
        <f t="shared" si="3"/>
        <v>0</v>
      </c>
      <c r="S41" s="693">
        <f t="shared" si="6"/>
        <v>0</v>
      </c>
      <c r="U41" s="124"/>
      <c r="V41" s="121" t="s">
        <v>35</v>
      </c>
      <c r="W41" s="127">
        <f>SUM(W42:W45)</f>
        <v>0</v>
      </c>
      <c r="AG41" s="28"/>
    </row>
    <row r="42" spans="1:33" s="36" customFormat="1" ht="12.75" customHeight="1" x14ac:dyDescent="0.2">
      <c r="A42" s="849"/>
      <c r="B42" s="856"/>
      <c r="C42" s="65"/>
      <c r="D42" s="67"/>
      <c r="E42" s="68"/>
      <c r="F42" s="76" t="s">
        <v>117</v>
      </c>
      <c r="G42" s="90">
        <v>0</v>
      </c>
      <c r="H42" s="90">
        <v>0</v>
      </c>
      <c r="I42" s="107">
        <v>0</v>
      </c>
      <c r="J42" s="113">
        <f t="shared" si="8"/>
        <v>0</v>
      </c>
      <c r="K42" s="115">
        <f t="shared" si="0"/>
        <v>0</v>
      </c>
      <c r="L42" s="34"/>
      <c r="M42" s="145">
        <v>0</v>
      </c>
      <c r="N42" s="148">
        <f t="shared" si="1"/>
        <v>0</v>
      </c>
      <c r="O42" s="145">
        <v>0</v>
      </c>
      <c r="P42" s="146">
        <f t="shared" si="2"/>
        <v>0</v>
      </c>
      <c r="Q42" s="156">
        <v>0</v>
      </c>
      <c r="R42" s="690">
        <f t="shared" si="3"/>
        <v>0</v>
      </c>
      <c r="S42" s="693">
        <f t="shared" si="6"/>
        <v>0</v>
      </c>
      <c r="U42" s="125">
        <v>53202020100000</v>
      </c>
      <c r="V42" s="122" t="s">
        <v>39</v>
      </c>
      <c r="W42" s="128">
        <v>0</v>
      </c>
      <c r="AG42" s="28"/>
    </row>
    <row r="43" spans="1:33" s="36" customFormat="1" ht="12.75" customHeight="1" x14ac:dyDescent="0.2">
      <c r="A43" s="849"/>
      <c r="B43" s="856"/>
      <c r="C43" s="65"/>
      <c r="D43" s="67"/>
      <c r="E43" s="68"/>
      <c r="F43" s="76" t="s">
        <v>117</v>
      </c>
      <c r="G43" s="90">
        <v>0</v>
      </c>
      <c r="H43" s="90">
        <v>0</v>
      </c>
      <c r="I43" s="107">
        <v>0</v>
      </c>
      <c r="J43" s="113">
        <f t="shared" si="8"/>
        <v>0</v>
      </c>
      <c r="K43" s="115">
        <f t="shared" si="0"/>
        <v>0</v>
      </c>
      <c r="L43" s="34"/>
      <c r="M43" s="145">
        <v>0</v>
      </c>
      <c r="N43" s="148">
        <f t="shared" si="1"/>
        <v>0</v>
      </c>
      <c r="O43" s="145">
        <v>0</v>
      </c>
      <c r="P43" s="146">
        <f t="shared" si="2"/>
        <v>0</v>
      </c>
      <c r="Q43" s="156">
        <v>0</v>
      </c>
      <c r="R43" s="690">
        <f t="shared" si="3"/>
        <v>0</v>
      </c>
      <c r="S43" s="693">
        <f t="shared" si="6"/>
        <v>0</v>
      </c>
      <c r="U43" s="125">
        <v>53202030000000</v>
      </c>
      <c r="V43" s="122" t="s">
        <v>40</v>
      </c>
      <c r="W43" s="128">
        <v>0</v>
      </c>
      <c r="AG43" s="28"/>
    </row>
    <row r="44" spans="1:33" s="36" customFormat="1" ht="12.75" customHeight="1" x14ac:dyDescent="0.2">
      <c r="A44" s="849"/>
      <c r="B44" s="856"/>
      <c r="C44" s="65"/>
      <c r="D44" s="67"/>
      <c r="E44" s="68"/>
      <c r="F44" s="76" t="s">
        <v>117</v>
      </c>
      <c r="G44" s="90">
        <v>0</v>
      </c>
      <c r="H44" s="90">
        <v>0</v>
      </c>
      <c r="I44" s="107">
        <v>0</v>
      </c>
      <c r="J44" s="113">
        <f t="shared" si="8"/>
        <v>0</v>
      </c>
      <c r="K44" s="115">
        <f t="shared" si="0"/>
        <v>0</v>
      </c>
      <c r="L44" s="34"/>
      <c r="M44" s="145">
        <v>0</v>
      </c>
      <c r="N44" s="148">
        <f t="shared" si="1"/>
        <v>0</v>
      </c>
      <c r="O44" s="145">
        <v>0</v>
      </c>
      <c r="P44" s="146">
        <f t="shared" si="2"/>
        <v>0</v>
      </c>
      <c r="Q44" s="156">
        <v>0</v>
      </c>
      <c r="R44" s="690">
        <f t="shared" si="3"/>
        <v>0</v>
      </c>
      <c r="S44" s="693">
        <f t="shared" si="6"/>
        <v>0</v>
      </c>
      <c r="U44" s="125">
        <v>53211020000000</v>
      </c>
      <c r="V44" s="122" t="s">
        <v>41</v>
      </c>
      <c r="W44" s="128">
        <v>0</v>
      </c>
      <c r="AG44" s="28"/>
    </row>
    <row r="45" spans="1:33" s="36" customFormat="1" ht="12.75" customHeight="1" x14ac:dyDescent="0.2">
      <c r="A45" s="849"/>
      <c r="B45" s="856"/>
      <c r="C45" s="65"/>
      <c r="D45" s="67"/>
      <c r="E45" s="68"/>
      <c r="F45" s="76" t="s">
        <v>117</v>
      </c>
      <c r="G45" s="90">
        <v>0</v>
      </c>
      <c r="H45" s="90">
        <v>0</v>
      </c>
      <c r="I45" s="107">
        <v>0</v>
      </c>
      <c r="J45" s="113">
        <f t="shared" si="8"/>
        <v>0</v>
      </c>
      <c r="K45" s="115">
        <f t="shared" si="0"/>
        <v>0</v>
      </c>
      <c r="L45" s="34"/>
      <c r="M45" s="145">
        <v>0</v>
      </c>
      <c r="N45" s="148">
        <f t="shared" si="1"/>
        <v>0</v>
      </c>
      <c r="O45" s="145">
        <v>0</v>
      </c>
      <c r="P45" s="146">
        <f t="shared" si="2"/>
        <v>0</v>
      </c>
      <c r="Q45" s="156">
        <v>0</v>
      </c>
      <c r="R45" s="690">
        <f t="shared" si="3"/>
        <v>0</v>
      </c>
      <c r="S45" s="693">
        <f t="shared" si="6"/>
        <v>0</v>
      </c>
      <c r="U45" s="125">
        <v>53101004030000</v>
      </c>
      <c r="V45" s="122" t="s">
        <v>38</v>
      </c>
      <c r="W45" s="128">
        <v>0</v>
      </c>
      <c r="AG45" s="28"/>
    </row>
    <row r="46" spans="1:33" s="36" customFormat="1" ht="12.75" customHeight="1" x14ac:dyDescent="0.2">
      <c r="A46" s="849"/>
      <c r="B46" s="856"/>
      <c r="C46" s="65"/>
      <c r="D46" s="67"/>
      <c r="E46" s="68"/>
      <c r="F46" s="76" t="s">
        <v>117</v>
      </c>
      <c r="G46" s="90">
        <v>0</v>
      </c>
      <c r="H46" s="90">
        <v>0</v>
      </c>
      <c r="I46" s="107">
        <v>0</v>
      </c>
      <c r="J46" s="113">
        <f t="shared" si="8"/>
        <v>0</v>
      </c>
      <c r="K46" s="115">
        <f t="shared" si="0"/>
        <v>0</v>
      </c>
      <c r="L46" s="34"/>
      <c r="M46" s="145">
        <v>0</v>
      </c>
      <c r="N46" s="148">
        <f t="shared" si="1"/>
        <v>0</v>
      </c>
      <c r="O46" s="145">
        <v>0</v>
      </c>
      <c r="P46" s="146">
        <f t="shared" si="2"/>
        <v>0</v>
      </c>
      <c r="Q46" s="156">
        <v>0</v>
      </c>
      <c r="R46" s="690">
        <f t="shared" si="3"/>
        <v>0</v>
      </c>
      <c r="S46" s="693">
        <f t="shared" si="6"/>
        <v>0</v>
      </c>
      <c r="U46" s="124"/>
      <c r="V46" s="121" t="s">
        <v>42</v>
      </c>
      <c r="W46" s="127">
        <f>SUM(W47:W48)</f>
        <v>0</v>
      </c>
      <c r="AG46" s="28"/>
    </row>
    <row r="47" spans="1:33" s="36" customFormat="1" ht="12.75" customHeight="1" x14ac:dyDescent="0.2">
      <c r="A47" s="849"/>
      <c r="B47" s="856"/>
      <c r="C47" s="65"/>
      <c r="D47" s="67"/>
      <c r="E47" s="68"/>
      <c r="F47" s="76" t="s">
        <v>117</v>
      </c>
      <c r="G47" s="90">
        <v>0</v>
      </c>
      <c r="H47" s="90">
        <v>0</v>
      </c>
      <c r="I47" s="107">
        <v>0</v>
      </c>
      <c r="J47" s="113">
        <f t="shared" si="8"/>
        <v>0</v>
      </c>
      <c r="K47" s="115">
        <f t="shared" si="0"/>
        <v>0</v>
      </c>
      <c r="L47" s="34"/>
      <c r="M47" s="145">
        <v>0</v>
      </c>
      <c r="N47" s="148">
        <f t="shared" si="1"/>
        <v>0</v>
      </c>
      <c r="O47" s="145">
        <v>0</v>
      </c>
      <c r="P47" s="146">
        <f t="shared" si="2"/>
        <v>0</v>
      </c>
      <c r="Q47" s="156">
        <v>0</v>
      </c>
      <c r="R47" s="690">
        <f t="shared" si="3"/>
        <v>0</v>
      </c>
      <c r="S47" s="693">
        <f t="shared" si="6"/>
        <v>0</v>
      </c>
      <c r="U47" s="125">
        <v>53205080000000</v>
      </c>
      <c r="V47" s="122" t="s">
        <v>43</v>
      </c>
      <c r="W47" s="128">
        <v>0</v>
      </c>
      <c r="AG47" s="28"/>
    </row>
    <row r="48" spans="1:33" s="36" customFormat="1" ht="12.75" customHeight="1" x14ac:dyDescent="0.2">
      <c r="A48" s="849"/>
      <c r="B48" s="856"/>
      <c r="C48" s="65"/>
      <c r="D48" s="67"/>
      <c r="E48" s="68"/>
      <c r="F48" s="76" t="s">
        <v>117</v>
      </c>
      <c r="G48" s="90">
        <v>0</v>
      </c>
      <c r="H48" s="90">
        <v>0</v>
      </c>
      <c r="I48" s="107">
        <v>0</v>
      </c>
      <c r="J48" s="113">
        <f t="shared" si="8"/>
        <v>0</v>
      </c>
      <c r="K48" s="115">
        <f t="shared" si="0"/>
        <v>0</v>
      </c>
      <c r="L48" s="34"/>
      <c r="M48" s="145">
        <v>0</v>
      </c>
      <c r="N48" s="148">
        <f t="shared" si="1"/>
        <v>0</v>
      </c>
      <c r="O48" s="145">
        <v>0</v>
      </c>
      <c r="P48" s="146">
        <f t="shared" si="2"/>
        <v>0</v>
      </c>
      <c r="Q48" s="156">
        <v>0</v>
      </c>
      <c r="R48" s="690">
        <f t="shared" si="3"/>
        <v>0</v>
      </c>
      <c r="S48" s="693">
        <f t="shared" si="6"/>
        <v>0</v>
      </c>
      <c r="U48" s="125">
        <v>53205990000000</v>
      </c>
      <c r="V48" s="122" t="s">
        <v>44</v>
      </c>
      <c r="W48" s="128">
        <v>0</v>
      </c>
      <c r="AG48" s="28"/>
    </row>
    <row r="49" spans="1:33" s="36" customFormat="1" ht="12.75" customHeight="1" x14ac:dyDescent="0.2">
      <c r="A49" s="849"/>
      <c r="B49" s="857"/>
      <c r="C49" s="65"/>
      <c r="D49" s="67"/>
      <c r="E49" s="68"/>
      <c r="F49" s="76" t="s">
        <v>117</v>
      </c>
      <c r="G49" s="90">
        <v>0</v>
      </c>
      <c r="H49" s="90">
        <v>0</v>
      </c>
      <c r="I49" s="107">
        <v>0</v>
      </c>
      <c r="J49" s="113">
        <f t="shared" si="7"/>
        <v>0</v>
      </c>
      <c r="K49" s="115">
        <f t="shared" si="0"/>
        <v>0</v>
      </c>
      <c r="L49" s="34"/>
      <c r="M49" s="145">
        <v>0.8</v>
      </c>
      <c r="N49" s="148">
        <f t="shared" si="1"/>
        <v>0</v>
      </c>
      <c r="O49" s="145">
        <v>0.2</v>
      </c>
      <c r="P49" s="146">
        <f t="shared" si="2"/>
        <v>0</v>
      </c>
      <c r="Q49" s="156">
        <v>0</v>
      </c>
      <c r="R49" s="690">
        <f t="shared" si="3"/>
        <v>0</v>
      </c>
      <c r="S49" s="693">
        <f t="shared" si="6"/>
        <v>1</v>
      </c>
      <c r="U49" s="124"/>
      <c r="V49" s="121" t="s">
        <v>45</v>
      </c>
      <c r="W49" s="127">
        <f>SUM(W50:W59)</f>
        <v>0</v>
      </c>
      <c r="AG49" s="28"/>
    </row>
    <row r="50" spans="1:33" s="36" customFormat="1" ht="12.75" customHeight="1" x14ac:dyDescent="0.2">
      <c r="A50" s="849"/>
      <c r="B50" s="856"/>
      <c r="C50" s="65"/>
      <c r="D50" s="67"/>
      <c r="E50" s="68"/>
      <c r="F50" s="76" t="s">
        <v>117</v>
      </c>
      <c r="G50" s="90">
        <v>0</v>
      </c>
      <c r="H50" s="90">
        <v>0</v>
      </c>
      <c r="I50" s="107">
        <v>0</v>
      </c>
      <c r="J50" s="113">
        <f t="shared" ref="J50:J53" si="9">SUM(G50:I50)</f>
        <v>0</v>
      </c>
      <c r="K50" s="115">
        <f t="shared" si="0"/>
        <v>0</v>
      </c>
      <c r="L50" s="34"/>
      <c r="M50" s="145">
        <v>0</v>
      </c>
      <c r="N50" s="148">
        <f t="shared" si="1"/>
        <v>0</v>
      </c>
      <c r="O50" s="145">
        <v>0</v>
      </c>
      <c r="P50" s="146">
        <f t="shared" si="2"/>
        <v>0</v>
      </c>
      <c r="Q50" s="156">
        <v>0</v>
      </c>
      <c r="R50" s="690">
        <f t="shared" si="3"/>
        <v>0</v>
      </c>
      <c r="S50" s="693">
        <f t="shared" si="6"/>
        <v>0</v>
      </c>
      <c r="U50" s="125">
        <v>53203010200000</v>
      </c>
      <c r="V50" s="122" t="s">
        <v>46</v>
      </c>
      <c r="W50" s="128">
        <v>0</v>
      </c>
      <c r="AG50" s="28"/>
    </row>
    <row r="51" spans="1:33" s="36" customFormat="1" ht="12.75" customHeight="1" x14ac:dyDescent="0.2">
      <c r="A51" s="849"/>
      <c r="B51" s="856"/>
      <c r="C51" s="65"/>
      <c r="D51" s="67"/>
      <c r="E51" s="68"/>
      <c r="F51" s="76" t="s">
        <v>117</v>
      </c>
      <c r="G51" s="90">
        <v>0</v>
      </c>
      <c r="H51" s="90">
        <v>0</v>
      </c>
      <c r="I51" s="107">
        <v>0</v>
      </c>
      <c r="J51" s="113">
        <f t="shared" si="9"/>
        <v>0</v>
      </c>
      <c r="K51" s="115">
        <f t="shared" si="0"/>
        <v>0</v>
      </c>
      <c r="L51" s="34"/>
      <c r="M51" s="145">
        <v>0</v>
      </c>
      <c r="N51" s="148">
        <f t="shared" si="1"/>
        <v>0</v>
      </c>
      <c r="O51" s="145">
        <v>0</v>
      </c>
      <c r="P51" s="146">
        <f t="shared" si="2"/>
        <v>0</v>
      </c>
      <c r="Q51" s="156">
        <v>0</v>
      </c>
      <c r="R51" s="690">
        <f t="shared" si="3"/>
        <v>0</v>
      </c>
      <c r="S51" s="693">
        <f t="shared" si="6"/>
        <v>0</v>
      </c>
      <c r="U51" s="125">
        <v>53204010000000</v>
      </c>
      <c r="V51" s="122" t="s">
        <v>47</v>
      </c>
      <c r="W51" s="128">
        <v>0</v>
      </c>
      <c r="AG51" s="28"/>
    </row>
    <row r="52" spans="1:33" s="36" customFormat="1" ht="12.75" customHeight="1" x14ac:dyDescent="0.2">
      <c r="A52" s="849"/>
      <c r="B52" s="856"/>
      <c r="C52" s="65"/>
      <c r="D52" s="67"/>
      <c r="E52" s="68"/>
      <c r="F52" s="76" t="s">
        <v>117</v>
      </c>
      <c r="G52" s="90">
        <v>0</v>
      </c>
      <c r="H52" s="90">
        <v>0</v>
      </c>
      <c r="I52" s="107">
        <v>0</v>
      </c>
      <c r="J52" s="113">
        <f t="shared" si="9"/>
        <v>0</v>
      </c>
      <c r="K52" s="115">
        <f t="shared" si="0"/>
        <v>0</v>
      </c>
      <c r="L52" s="34"/>
      <c r="M52" s="145">
        <v>0</v>
      </c>
      <c r="N52" s="148">
        <f t="shared" si="1"/>
        <v>0</v>
      </c>
      <c r="O52" s="145">
        <v>0</v>
      </c>
      <c r="P52" s="146">
        <f t="shared" si="2"/>
        <v>0</v>
      </c>
      <c r="Q52" s="156">
        <v>0</v>
      </c>
      <c r="R52" s="690">
        <f t="shared" si="3"/>
        <v>0</v>
      </c>
      <c r="S52" s="693">
        <f t="shared" si="6"/>
        <v>0</v>
      </c>
      <c r="U52" s="125">
        <v>53204040200000</v>
      </c>
      <c r="V52" s="122" t="s">
        <v>48</v>
      </c>
      <c r="W52" s="128">
        <v>0</v>
      </c>
      <c r="AG52" s="28"/>
    </row>
    <row r="53" spans="1:33" s="36" customFormat="1" ht="12.75" customHeight="1" x14ac:dyDescent="0.2">
      <c r="A53" s="849"/>
      <c r="B53" s="856"/>
      <c r="C53" s="65"/>
      <c r="D53" s="67"/>
      <c r="E53" s="68"/>
      <c r="F53" s="76" t="s">
        <v>117</v>
      </c>
      <c r="G53" s="90">
        <v>0</v>
      </c>
      <c r="H53" s="90">
        <v>0</v>
      </c>
      <c r="I53" s="107">
        <v>0</v>
      </c>
      <c r="J53" s="113">
        <f t="shared" si="9"/>
        <v>0</v>
      </c>
      <c r="K53" s="115">
        <f t="shared" si="0"/>
        <v>0</v>
      </c>
      <c r="L53" s="34"/>
      <c r="M53" s="145">
        <v>0</v>
      </c>
      <c r="N53" s="148">
        <f t="shared" si="1"/>
        <v>0</v>
      </c>
      <c r="O53" s="145">
        <v>0</v>
      </c>
      <c r="P53" s="146">
        <f t="shared" si="2"/>
        <v>0</v>
      </c>
      <c r="Q53" s="156">
        <v>0</v>
      </c>
      <c r="R53" s="690">
        <f t="shared" si="3"/>
        <v>0</v>
      </c>
      <c r="S53" s="693">
        <f t="shared" si="6"/>
        <v>0</v>
      </c>
      <c r="U53" s="125">
        <v>53204060000000</v>
      </c>
      <c r="V53" s="122" t="s">
        <v>49</v>
      </c>
      <c r="W53" s="128">
        <v>0</v>
      </c>
      <c r="AG53" s="28"/>
    </row>
    <row r="54" spans="1:33" s="36" customFormat="1" ht="12.75" customHeight="1" x14ac:dyDescent="0.2">
      <c r="A54" s="849"/>
      <c r="B54" s="857"/>
      <c r="C54" s="65"/>
      <c r="D54" s="67"/>
      <c r="E54" s="68"/>
      <c r="F54" s="76" t="s">
        <v>117</v>
      </c>
      <c r="G54" s="90">
        <v>0</v>
      </c>
      <c r="H54" s="90">
        <v>0</v>
      </c>
      <c r="I54" s="107">
        <v>0</v>
      </c>
      <c r="J54" s="113">
        <f t="shared" si="7"/>
        <v>0</v>
      </c>
      <c r="K54" s="115">
        <f t="shared" si="0"/>
        <v>0</v>
      </c>
      <c r="L54" s="34"/>
      <c r="M54" s="145">
        <v>0</v>
      </c>
      <c r="N54" s="148">
        <f t="shared" si="1"/>
        <v>0</v>
      </c>
      <c r="O54" s="145">
        <v>0</v>
      </c>
      <c r="P54" s="146">
        <f t="shared" si="2"/>
        <v>0</v>
      </c>
      <c r="Q54" s="156">
        <v>0</v>
      </c>
      <c r="R54" s="690">
        <f t="shared" si="3"/>
        <v>0</v>
      </c>
      <c r="S54" s="693">
        <f t="shared" si="6"/>
        <v>0</v>
      </c>
      <c r="U54" s="125">
        <v>53204070000000</v>
      </c>
      <c r="V54" s="122" t="s">
        <v>50</v>
      </c>
      <c r="W54" s="128">
        <v>0</v>
      </c>
      <c r="AG54" s="28"/>
    </row>
    <row r="55" spans="1:33" s="36" customFormat="1" ht="12.75" customHeight="1" x14ac:dyDescent="0.2">
      <c r="A55" s="849"/>
      <c r="B55" s="857"/>
      <c r="C55" s="65"/>
      <c r="D55" s="67"/>
      <c r="E55" s="68"/>
      <c r="F55" s="76" t="s">
        <v>117</v>
      </c>
      <c r="G55" s="90">
        <v>0</v>
      </c>
      <c r="H55" s="90">
        <v>0</v>
      </c>
      <c r="I55" s="107">
        <v>0</v>
      </c>
      <c r="J55" s="113">
        <f t="shared" si="7"/>
        <v>0</v>
      </c>
      <c r="K55" s="115">
        <f t="shared" si="0"/>
        <v>0</v>
      </c>
      <c r="L55" s="34"/>
      <c r="M55" s="145">
        <v>0</v>
      </c>
      <c r="N55" s="148">
        <f t="shared" si="1"/>
        <v>0</v>
      </c>
      <c r="O55" s="145">
        <v>0</v>
      </c>
      <c r="P55" s="146">
        <f t="shared" si="2"/>
        <v>0</v>
      </c>
      <c r="Q55" s="156">
        <v>0</v>
      </c>
      <c r="R55" s="690">
        <f t="shared" si="3"/>
        <v>0</v>
      </c>
      <c r="S55" s="693">
        <f t="shared" si="6"/>
        <v>0</v>
      </c>
      <c r="U55" s="125">
        <v>53204080000000</v>
      </c>
      <c r="V55" s="122" t="s">
        <v>51</v>
      </c>
      <c r="W55" s="128">
        <v>0</v>
      </c>
      <c r="AG55" s="28"/>
    </row>
    <row r="56" spans="1:33" s="36" customFormat="1" ht="12.75" customHeight="1" x14ac:dyDescent="0.2">
      <c r="A56" s="849"/>
      <c r="B56" s="857"/>
      <c r="C56" s="65"/>
      <c r="D56" s="67"/>
      <c r="E56" s="68"/>
      <c r="F56" s="76" t="s">
        <v>117</v>
      </c>
      <c r="G56" s="90">
        <v>0</v>
      </c>
      <c r="H56" s="90">
        <v>0</v>
      </c>
      <c r="I56" s="107">
        <v>0</v>
      </c>
      <c r="J56" s="113">
        <f t="shared" si="7"/>
        <v>0</v>
      </c>
      <c r="K56" s="115">
        <f t="shared" si="0"/>
        <v>0</v>
      </c>
      <c r="L56" s="34"/>
      <c r="M56" s="145">
        <v>0</v>
      </c>
      <c r="N56" s="148">
        <f t="shared" si="1"/>
        <v>0</v>
      </c>
      <c r="O56" s="145">
        <v>0</v>
      </c>
      <c r="P56" s="146">
        <f t="shared" si="2"/>
        <v>0</v>
      </c>
      <c r="Q56" s="156">
        <v>0</v>
      </c>
      <c r="R56" s="690">
        <f t="shared" si="3"/>
        <v>0</v>
      </c>
      <c r="S56" s="693">
        <f t="shared" si="6"/>
        <v>0</v>
      </c>
      <c r="U56" s="125">
        <v>53214010000000</v>
      </c>
      <c r="V56" s="122" t="s">
        <v>52</v>
      </c>
      <c r="W56" s="128">
        <v>0</v>
      </c>
      <c r="AG56" s="28"/>
    </row>
    <row r="57" spans="1:33" s="36" customFormat="1" ht="12.75" customHeight="1" x14ac:dyDescent="0.2">
      <c r="A57" s="849"/>
      <c r="B57" s="857"/>
      <c r="C57" s="65"/>
      <c r="D57" s="67"/>
      <c r="E57" s="68"/>
      <c r="F57" s="76" t="s">
        <v>117</v>
      </c>
      <c r="G57" s="90">
        <v>0</v>
      </c>
      <c r="H57" s="90">
        <v>0</v>
      </c>
      <c r="I57" s="107">
        <v>0</v>
      </c>
      <c r="J57" s="113">
        <f t="shared" si="7"/>
        <v>0</v>
      </c>
      <c r="K57" s="115">
        <f t="shared" si="0"/>
        <v>0</v>
      </c>
      <c r="L57" s="34"/>
      <c r="M57" s="145">
        <v>0</v>
      </c>
      <c r="N57" s="148">
        <f t="shared" si="1"/>
        <v>0</v>
      </c>
      <c r="O57" s="145">
        <v>0</v>
      </c>
      <c r="P57" s="146">
        <f t="shared" si="2"/>
        <v>0</v>
      </c>
      <c r="Q57" s="156">
        <v>0</v>
      </c>
      <c r="R57" s="690">
        <f t="shared" si="3"/>
        <v>0</v>
      </c>
      <c r="S57" s="693">
        <f t="shared" si="6"/>
        <v>0</v>
      </c>
      <c r="U57" s="125">
        <v>53214040000000</v>
      </c>
      <c r="V57" s="122" t="s">
        <v>133</v>
      </c>
      <c r="W57" s="128">
        <v>0</v>
      </c>
      <c r="AG57" s="28"/>
    </row>
    <row r="58" spans="1:33" s="36" customFormat="1" ht="12.75" customHeight="1" x14ac:dyDescent="0.2">
      <c r="A58" s="849"/>
      <c r="B58" s="857"/>
      <c r="C58" s="65"/>
      <c r="D58" s="67"/>
      <c r="E58" s="68"/>
      <c r="F58" s="76" t="s">
        <v>117</v>
      </c>
      <c r="G58" s="90">
        <v>0</v>
      </c>
      <c r="H58" s="90">
        <v>0</v>
      </c>
      <c r="I58" s="107">
        <v>0</v>
      </c>
      <c r="J58" s="113">
        <f t="shared" si="7"/>
        <v>0</v>
      </c>
      <c r="K58" s="115">
        <f t="shared" si="0"/>
        <v>0</v>
      </c>
      <c r="L58" s="34"/>
      <c r="M58" s="145">
        <v>0</v>
      </c>
      <c r="N58" s="148">
        <f t="shared" si="1"/>
        <v>0</v>
      </c>
      <c r="O58" s="145">
        <v>0</v>
      </c>
      <c r="P58" s="146">
        <f t="shared" si="2"/>
        <v>0</v>
      </c>
      <c r="Q58" s="156">
        <v>0</v>
      </c>
      <c r="R58" s="690">
        <f t="shared" si="3"/>
        <v>0</v>
      </c>
      <c r="S58" s="693">
        <f t="shared" si="6"/>
        <v>0</v>
      </c>
      <c r="U58" s="125">
        <v>55201010100004</v>
      </c>
      <c r="V58" s="122" t="s">
        <v>53</v>
      </c>
      <c r="W58" s="128">
        <v>0</v>
      </c>
      <c r="AG58" s="28"/>
    </row>
    <row r="59" spans="1:33" s="36" customFormat="1" ht="12.75" customHeight="1" x14ac:dyDescent="0.2">
      <c r="A59" s="849"/>
      <c r="B59" s="857"/>
      <c r="C59" s="65"/>
      <c r="D59" s="67"/>
      <c r="E59" s="68"/>
      <c r="F59" s="76" t="s">
        <v>117</v>
      </c>
      <c r="G59" s="90">
        <v>0</v>
      </c>
      <c r="H59" s="90">
        <v>0</v>
      </c>
      <c r="I59" s="107">
        <v>0</v>
      </c>
      <c r="J59" s="113">
        <f t="shared" si="7"/>
        <v>0</v>
      </c>
      <c r="K59" s="115">
        <f t="shared" si="0"/>
        <v>0</v>
      </c>
      <c r="L59" s="34"/>
      <c r="M59" s="145">
        <v>0</v>
      </c>
      <c r="N59" s="148">
        <f t="shared" si="1"/>
        <v>0</v>
      </c>
      <c r="O59" s="145">
        <v>0</v>
      </c>
      <c r="P59" s="146">
        <f t="shared" si="2"/>
        <v>0</v>
      </c>
      <c r="Q59" s="156">
        <v>0</v>
      </c>
      <c r="R59" s="690">
        <f t="shared" si="3"/>
        <v>0</v>
      </c>
      <c r="S59" s="693">
        <f t="shared" si="6"/>
        <v>0</v>
      </c>
      <c r="U59" s="125">
        <v>55201010100005</v>
      </c>
      <c r="V59" s="122" t="s">
        <v>54</v>
      </c>
      <c r="W59" s="128">
        <v>0</v>
      </c>
      <c r="AG59" s="28"/>
    </row>
    <row r="60" spans="1:33" s="36" customFormat="1" ht="12.75" customHeight="1" x14ac:dyDescent="0.2">
      <c r="A60" s="849"/>
      <c r="B60" s="857"/>
      <c r="C60" s="65"/>
      <c r="D60" s="67"/>
      <c r="E60" s="68"/>
      <c r="F60" s="76" t="s">
        <v>117</v>
      </c>
      <c r="G60" s="90">
        <v>0</v>
      </c>
      <c r="H60" s="90">
        <v>0</v>
      </c>
      <c r="I60" s="107">
        <v>0</v>
      </c>
      <c r="J60" s="113">
        <f t="shared" si="7"/>
        <v>0</v>
      </c>
      <c r="K60" s="115">
        <f t="shared" si="0"/>
        <v>0</v>
      </c>
      <c r="L60" s="34"/>
      <c r="M60" s="145">
        <v>0</v>
      </c>
      <c r="N60" s="148">
        <f t="shared" si="1"/>
        <v>0</v>
      </c>
      <c r="O60" s="145">
        <v>0</v>
      </c>
      <c r="P60" s="146">
        <f t="shared" si="2"/>
        <v>0</v>
      </c>
      <c r="Q60" s="156">
        <v>0</v>
      </c>
      <c r="R60" s="690">
        <f t="shared" si="3"/>
        <v>0</v>
      </c>
      <c r="S60" s="693">
        <f t="shared" si="6"/>
        <v>0</v>
      </c>
      <c r="U60" s="124"/>
      <c r="V60" s="121" t="s">
        <v>55</v>
      </c>
      <c r="W60" s="127">
        <f>SUM(W61:W69)</f>
        <v>0</v>
      </c>
      <c r="AG60" s="28"/>
    </row>
    <row r="61" spans="1:33" s="36" customFormat="1" ht="12.75" customHeight="1" thickBot="1" x14ac:dyDescent="0.25">
      <c r="A61" s="850"/>
      <c r="B61" s="858"/>
      <c r="C61" s="117"/>
      <c r="D61" s="91"/>
      <c r="E61" s="92"/>
      <c r="F61" s="93" t="s">
        <v>117</v>
      </c>
      <c r="G61" s="94">
        <v>0</v>
      </c>
      <c r="H61" s="94">
        <v>0</v>
      </c>
      <c r="I61" s="108">
        <v>0</v>
      </c>
      <c r="J61" s="111">
        <f t="shared" si="7"/>
        <v>0</v>
      </c>
      <c r="K61" s="103">
        <f t="shared" si="0"/>
        <v>0</v>
      </c>
      <c r="L61" s="34"/>
      <c r="M61" s="282">
        <v>0</v>
      </c>
      <c r="N61" s="283">
        <f t="shared" si="1"/>
        <v>0</v>
      </c>
      <c r="O61" s="282">
        <v>0</v>
      </c>
      <c r="P61" s="284">
        <f t="shared" si="2"/>
        <v>0</v>
      </c>
      <c r="Q61" s="285">
        <v>0</v>
      </c>
      <c r="R61" s="692">
        <f t="shared" si="3"/>
        <v>0</v>
      </c>
      <c r="S61" s="694">
        <f t="shared" si="6"/>
        <v>0</v>
      </c>
      <c r="U61" s="125">
        <v>53207010000000</v>
      </c>
      <c r="V61" s="122" t="s">
        <v>56</v>
      </c>
      <c r="W61" s="128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1">
        <f>SUM(K15:K61)</f>
        <v>11558769.999999998</v>
      </c>
      <c r="L62" s="28"/>
      <c r="M62" s="286">
        <f>+N62/$K$62</f>
        <v>0</v>
      </c>
      <c r="N62" s="287">
        <f>SUM(N15:N61)</f>
        <v>0</v>
      </c>
      <c r="O62" s="286">
        <f>+P62/$K$62</f>
        <v>0</v>
      </c>
      <c r="P62" s="287">
        <f>SUM(P15:P61)</f>
        <v>0</v>
      </c>
      <c r="Q62" s="286">
        <f>+R62/$K$62</f>
        <v>0</v>
      </c>
      <c r="R62" s="287">
        <f>SUM(R15:R61)</f>
        <v>0</v>
      </c>
      <c r="S62" s="28"/>
      <c r="U62" s="125">
        <v>53207020000000</v>
      </c>
      <c r="V62" s="122" t="s">
        <v>57</v>
      </c>
      <c r="W62" s="128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59">
        <v>1</v>
      </c>
      <c r="L63" s="28"/>
      <c r="M63" s="28"/>
      <c r="O63" s="28"/>
      <c r="P63" s="28"/>
      <c r="Q63" s="28"/>
      <c r="R63" s="28"/>
      <c r="S63" s="28"/>
      <c r="U63" s="125">
        <v>53208020000000</v>
      </c>
      <c r="V63" s="122" t="s">
        <v>58</v>
      </c>
      <c r="W63" s="128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5">
        <v>53208990000000</v>
      </c>
      <c r="V64" s="122" t="s">
        <v>59</v>
      </c>
      <c r="W64" s="128">
        <v>0</v>
      </c>
      <c r="AG64" s="28"/>
    </row>
    <row r="65" spans="1:33" s="36" customFormat="1" ht="12.75" customHeight="1" x14ac:dyDescent="0.2">
      <c r="A65" s="843" t="s">
        <v>141</v>
      </c>
      <c r="B65" s="846" t="s">
        <v>120</v>
      </c>
      <c r="C65" s="116"/>
      <c r="D65" s="95"/>
      <c r="E65" s="96"/>
      <c r="F65" s="97" t="s">
        <v>119</v>
      </c>
      <c r="G65" s="89">
        <v>0</v>
      </c>
      <c r="H65" s="89">
        <v>0</v>
      </c>
      <c r="I65" s="106">
        <v>0</v>
      </c>
      <c r="J65" s="109">
        <f t="shared" si="5"/>
        <v>0</v>
      </c>
      <c r="K65" s="104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25">
        <v>53209010000000</v>
      </c>
      <c r="V65" s="122" t="s">
        <v>60</v>
      </c>
      <c r="W65" s="128">
        <v>0</v>
      </c>
      <c r="AG65" s="28"/>
    </row>
    <row r="66" spans="1:33" s="36" customFormat="1" ht="12.75" customHeight="1" x14ac:dyDescent="0.2">
      <c r="A66" s="844"/>
      <c r="B66" s="847"/>
      <c r="C66" s="66"/>
      <c r="D66" s="98"/>
      <c r="E66" s="99"/>
      <c r="F66" s="69" t="s">
        <v>119</v>
      </c>
      <c r="G66" s="90">
        <v>0</v>
      </c>
      <c r="H66" s="90">
        <v>0</v>
      </c>
      <c r="I66" s="107">
        <v>0</v>
      </c>
      <c r="J66" s="110">
        <f t="shared" si="5"/>
        <v>0</v>
      </c>
      <c r="K66" s="105">
        <f t="shared" si="0"/>
        <v>0</v>
      </c>
      <c r="L66" s="34"/>
      <c r="M66" s="28"/>
      <c r="N66" s="28"/>
      <c r="O66" s="496"/>
      <c r="P66" s="28"/>
      <c r="Q66" s="28"/>
      <c r="R66" s="28"/>
      <c r="S66" s="28"/>
      <c r="U66" s="125">
        <v>53209040000000</v>
      </c>
      <c r="V66" s="122" t="s">
        <v>61</v>
      </c>
      <c r="W66" s="128">
        <v>0</v>
      </c>
      <c r="AG66" s="28"/>
    </row>
    <row r="67" spans="1:33" s="36" customFormat="1" ht="12.75" customHeight="1" x14ac:dyDescent="0.2">
      <c r="A67" s="844"/>
      <c r="B67" s="847"/>
      <c r="C67" s="66"/>
      <c r="D67" s="98"/>
      <c r="E67" s="99"/>
      <c r="F67" s="69" t="s">
        <v>119</v>
      </c>
      <c r="G67" s="90">
        <v>0</v>
      </c>
      <c r="H67" s="90">
        <v>0</v>
      </c>
      <c r="I67" s="107">
        <v>0</v>
      </c>
      <c r="J67" s="110">
        <f t="shared" si="5"/>
        <v>0</v>
      </c>
      <c r="K67" s="105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25">
        <v>53209050000000</v>
      </c>
      <c r="V67" s="122" t="s">
        <v>62</v>
      </c>
      <c r="W67" s="128">
        <v>0</v>
      </c>
      <c r="AG67" s="28"/>
    </row>
    <row r="68" spans="1:33" s="36" customFormat="1" ht="12.75" customHeight="1" x14ac:dyDescent="0.2">
      <c r="A68" s="844"/>
      <c r="B68" s="847"/>
      <c r="C68" s="64"/>
      <c r="D68" s="100"/>
      <c r="E68" s="101"/>
      <c r="F68" s="102" t="s">
        <v>119</v>
      </c>
      <c r="G68" s="90">
        <v>0</v>
      </c>
      <c r="H68" s="90">
        <v>0</v>
      </c>
      <c r="I68" s="107">
        <v>0</v>
      </c>
      <c r="J68" s="110">
        <f t="shared" si="5"/>
        <v>0</v>
      </c>
      <c r="K68" s="105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25">
        <v>53209990000000</v>
      </c>
      <c r="V68" s="122" t="s">
        <v>63</v>
      </c>
      <c r="W68" s="128">
        <v>0</v>
      </c>
      <c r="AG68" s="28"/>
    </row>
    <row r="69" spans="1:33" s="36" customFormat="1" ht="12.75" customHeight="1" thickBot="1" x14ac:dyDescent="0.25">
      <c r="A69" s="845"/>
      <c r="B69" s="848"/>
      <c r="C69" s="117"/>
      <c r="D69" s="91"/>
      <c r="E69" s="92"/>
      <c r="F69" s="93" t="s">
        <v>119</v>
      </c>
      <c r="G69" s="94">
        <v>0</v>
      </c>
      <c r="H69" s="94">
        <v>0</v>
      </c>
      <c r="I69" s="108">
        <v>0</v>
      </c>
      <c r="J69" s="111">
        <f t="shared" si="5"/>
        <v>0</v>
      </c>
      <c r="K69" s="103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25">
        <v>53210020100000</v>
      </c>
      <c r="V69" s="122" t="s">
        <v>64</v>
      </c>
      <c r="W69" s="128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58">
        <f>SUM(K65:K69)</f>
        <v>0</v>
      </c>
      <c r="L70" s="34"/>
      <c r="U70" s="124"/>
      <c r="V70" s="121" t="s">
        <v>65</v>
      </c>
      <c r="W70" s="127">
        <f>SUM(W71:W77)</f>
        <v>0</v>
      </c>
    </row>
    <row r="71" spans="1:33" x14ac:dyDescent="0.2">
      <c r="K71" s="59">
        <v>1</v>
      </c>
      <c r="L71" s="34"/>
      <c r="M71" s="39"/>
      <c r="O71" s="39"/>
      <c r="Q71" s="39"/>
      <c r="U71" s="125">
        <v>53206030000000</v>
      </c>
      <c r="V71" s="122" t="s">
        <v>99</v>
      </c>
      <c r="W71" s="128">
        <v>0</v>
      </c>
    </row>
    <row r="72" spans="1:33" x14ac:dyDescent="0.2">
      <c r="L72" s="34"/>
      <c r="U72" s="125">
        <v>53206040000000</v>
      </c>
      <c r="V72" s="122" t="s">
        <v>100</v>
      </c>
      <c r="W72" s="128">
        <v>0</v>
      </c>
    </row>
    <row r="73" spans="1:33" x14ac:dyDescent="0.2">
      <c r="U73" s="125">
        <v>53206060000000</v>
      </c>
      <c r="V73" s="122" t="s">
        <v>101</v>
      </c>
      <c r="W73" s="128">
        <v>0</v>
      </c>
    </row>
    <row r="74" spans="1:33" x14ac:dyDescent="0.2">
      <c r="U74" s="125">
        <v>53206070000000</v>
      </c>
      <c r="V74" s="122" t="s">
        <v>102</v>
      </c>
      <c r="W74" s="128">
        <v>0</v>
      </c>
    </row>
    <row r="75" spans="1:33" ht="15.75" customHeight="1" x14ac:dyDescent="0.2">
      <c r="H75" s="119"/>
      <c r="U75" s="125">
        <v>53206990000000</v>
      </c>
      <c r="V75" s="122" t="s">
        <v>103</v>
      </c>
      <c r="W75" s="128">
        <v>0</v>
      </c>
    </row>
    <row r="76" spans="1:33" x14ac:dyDescent="0.2">
      <c r="U76" s="125">
        <v>53208030000000</v>
      </c>
      <c r="V76" s="122" t="s">
        <v>104</v>
      </c>
      <c r="W76" s="128">
        <v>0</v>
      </c>
    </row>
    <row r="77" spans="1:33" x14ac:dyDescent="0.2">
      <c r="U77" s="125">
        <v>53212060000000</v>
      </c>
      <c r="V77" s="122" t="s">
        <v>97</v>
      </c>
      <c r="W77" s="128">
        <v>0</v>
      </c>
    </row>
    <row r="78" spans="1:33" x14ac:dyDescent="0.2">
      <c r="U78" s="124"/>
      <c r="V78" s="121" t="s">
        <v>66</v>
      </c>
      <c r="W78" s="127">
        <f>SUM(W79:W79)</f>
        <v>0</v>
      </c>
    </row>
    <row r="79" spans="1:33" x14ac:dyDescent="0.2">
      <c r="U79" s="125">
        <v>53204999000000</v>
      </c>
      <c r="V79" s="122" t="s">
        <v>96</v>
      </c>
      <c r="W79" s="128">
        <v>0</v>
      </c>
    </row>
    <row r="80" spans="1:33" x14ac:dyDescent="0.2">
      <c r="U80" s="129"/>
      <c r="V80" s="130" t="s">
        <v>143</v>
      </c>
      <c r="W80" s="131">
        <f>+W40+W15</f>
        <v>0</v>
      </c>
    </row>
    <row r="83" ht="15.75" customHeight="1" x14ac:dyDescent="0.2"/>
    <row r="97" spans="11:12" x14ac:dyDescent="0.2">
      <c r="L97" s="133"/>
    </row>
    <row r="99" spans="11:12" x14ac:dyDescent="0.2">
      <c r="K99" s="142"/>
    </row>
    <row r="101" spans="11:12" x14ac:dyDescent="0.2">
      <c r="K101" s="134"/>
    </row>
  </sheetData>
  <sheetProtection algorithmName="SHA-512" hashValue="LMi+jFqWEbCCiyqXua7qdhEs01ubTcYmzXHy5X4euY2p6lL5qLbZTZQwJ2L/svywl3UO4xtVPM+3EGCQErbwNQ==" saltValue="dz6rzqHp0PDnAq2Oqadqzw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6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I27" sqref="I27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5" width="16.85546875" style="22" customWidth="1"/>
    <col min="6" max="9" width="14.140625" style="22" customWidth="1"/>
    <col min="10" max="10" width="15.28515625" style="22" customWidth="1"/>
    <col min="11" max="14" width="14.140625" style="22" customWidth="1"/>
    <col min="15" max="15" width="15.42578125" style="22" customWidth="1"/>
    <col min="16" max="17" width="14.140625" style="22" customWidth="1"/>
    <col min="18" max="18" width="13.28515625" style="4" customWidth="1"/>
    <col min="19" max="19" width="14.140625" style="4" bestFit="1" customWidth="1"/>
    <col min="20" max="20" width="16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207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199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2"/>
      <c r="F4" s="82" t="s">
        <v>0</v>
      </c>
      <c r="G4" s="889" t="str">
        <f>+'B) Reajuste Tarifas y Ocupación'!F5</f>
        <v>(DEPTO./DELEG.)</v>
      </c>
      <c r="H4" s="890"/>
      <c r="I4" s="82"/>
      <c r="J4" s="82"/>
      <c r="K4" s="82"/>
      <c r="L4" s="82"/>
      <c r="M4" s="82"/>
      <c r="N4" s="82"/>
      <c r="O4" s="82"/>
      <c r="P4" s="82"/>
      <c r="Q4" s="82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2"/>
      <c r="F5" s="82"/>
      <c r="G5" s="85"/>
      <c r="H5" s="85"/>
      <c r="I5" s="82"/>
      <c r="J5" s="82"/>
      <c r="K5" s="82"/>
      <c r="L5" s="82"/>
      <c r="M5" s="82"/>
      <c r="N5" s="82"/>
      <c r="O5" s="82"/>
      <c r="P5" s="82"/>
      <c r="Q5" s="82"/>
      <c r="IA5" s="4"/>
      <c r="IB5" s="4"/>
      <c r="IC5" s="4"/>
      <c r="ID5" s="4"/>
      <c r="IE5" s="4"/>
      <c r="IF5" s="4"/>
    </row>
    <row r="6" spans="1:245" s="6" customFormat="1" ht="15.75" x14ac:dyDescent="0.2">
      <c r="A6" s="897" t="s">
        <v>161</v>
      </c>
      <c r="B6" s="897"/>
      <c r="C6" s="897"/>
      <c r="D6" s="897"/>
      <c r="E6" s="84"/>
      <c r="F6" s="82"/>
      <c r="G6" s="85"/>
      <c r="H6" s="85"/>
      <c r="I6" s="82"/>
      <c r="J6" s="82"/>
      <c r="K6" s="82"/>
      <c r="L6" s="82"/>
      <c r="M6" s="82"/>
      <c r="N6" s="82"/>
      <c r="O6" s="82"/>
      <c r="P6" s="82"/>
      <c r="Q6" s="8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898" t="s">
        <v>113</v>
      </c>
      <c r="B8" s="900" t="s">
        <v>5</v>
      </c>
      <c r="C8" s="894" t="s">
        <v>272</v>
      </c>
      <c r="D8" s="895"/>
      <c r="E8" s="895"/>
      <c r="F8" s="895"/>
      <c r="G8" s="896"/>
      <c r="H8" s="891" t="s">
        <v>237</v>
      </c>
      <c r="I8" s="892"/>
      <c r="J8" s="892"/>
      <c r="K8" s="892"/>
      <c r="L8" s="893"/>
      <c r="M8" s="886" t="s">
        <v>123</v>
      </c>
      <c r="N8" s="887"/>
      <c r="O8" s="887"/>
      <c r="P8" s="887"/>
      <c r="Q8" s="888"/>
      <c r="R8" s="886" t="s">
        <v>124</v>
      </c>
      <c r="S8" s="887"/>
      <c r="T8" s="887"/>
      <c r="U8" s="887"/>
      <c r="V8" s="888"/>
    </row>
    <row r="9" spans="1:245" ht="64.5" thickBot="1" x14ac:dyDescent="0.25">
      <c r="A9" s="899" t="e">
        <f>NA()</f>
        <v>#N/A</v>
      </c>
      <c r="B9" s="901" t="e">
        <f>NA()</f>
        <v>#N/A</v>
      </c>
      <c r="C9" s="75" t="s">
        <v>86</v>
      </c>
      <c r="D9" s="74" t="s">
        <v>139</v>
      </c>
      <c r="E9" s="74" t="s">
        <v>140</v>
      </c>
      <c r="F9" s="74" t="s">
        <v>87</v>
      </c>
      <c r="G9" s="461" t="s">
        <v>88</v>
      </c>
      <c r="H9" s="481" t="s">
        <v>86</v>
      </c>
      <c r="I9" s="482" t="s">
        <v>139</v>
      </c>
      <c r="J9" s="482" t="s">
        <v>140</v>
      </c>
      <c r="K9" s="482" t="s">
        <v>87</v>
      </c>
      <c r="L9" s="464" t="s">
        <v>88</v>
      </c>
      <c r="M9" s="481" t="s">
        <v>86</v>
      </c>
      <c r="N9" s="482" t="s">
        <v>139</v>
      </c>
      <c r="O9" s="482" t="s">
        <v>140</v>
      </c>
      <c r="P9" s="482" t="s">
        <v>87</v>
      </c>
      <c r="Q9" s="464" t="s">
        <v>88</v>
      </c>
      <c r="R9" s="481" t="s">
        <v>86</v>
      </c>
      <c r="S9" s="482" t="s">
        <v>139</v>
      </c>
      <c r="T9" s="482" t="s">
        <v>140</v>
      </c>
      <c r="U9" s="482" t="s">
        <v>87</v>
      </c>
      <c r="V9" s="464" t="s">
        <v>88</v>
      </c>
    </row>
    <row r="10" spans="1:245" s="10" customFormat="1" x14ac:dyDescent="0.2">
      <c r="A10" s="883" t="str">
        <f>+'B) Reajuste Tarifas y Ocupación'!A12</f>
        <v>Jardín Infantil Pequeños Héroes</v>
      </c>
      <c r="B10" s="252" t="str">
        <f>+'B) Reajuste Tarifas y Ocupación'!B12</f>
        <v>Media jornada</v>
      </c>
      <c r="C10" s="572">
        <f>+'B) Reajuste Tarifas y Ocupación'!M12</f>
        <v>84000</v>
      </c>
      <c r="D10" s="573">
        <f>+'B) Reajuste Tarifas y Ocupación'!N12</f>
        <v>100800</v>
      </c>
      <c r="E10" s="573">
        <f>+'B) Reajuste Tarifas y Ocupación'!O12</f>
        <v>100800</v>
      </c>
      <c r="F10" s="573">
        <f>+'B) Reajuste Tarifas y Ocupación'!P12</f>
        <v>143900</v>
      </c>
      <c r="G10" s="261">
        <f>+'B) Reajuste Tarifas y Ocupación'!Q12</f>
        <v>211600</v>
      </c>
      <c r="H10" s="589">
        <f>+'B) Reajuste Tarifas y Ocupación'!C12</f>
        <v>74300</v>
      </c>
      <c r="I10" s="590">
        <f>+'B) Reajuste Tarifas y Ocupación'!D12</f>
        <v>89100</v>
      </c>
      <c r="J10" s="590">
        <f>+'B) Reajuste Tarifas y Ocupación'!E12</f>
        <v>89100</v>
      </c>
      <c r="K10" s="590">
        <f>+'B) Reajuste Tarifas y Ocupación'!F12</f>
        <v>127300</v>
      </c>
      <c r="L10" s="591">
        <f>+'B) Reajuste Tarifas y Ocupación'!G12</f>
        <v>187200</v>
      </c>
      <c r="M10" s="402">
        <f t="shared" ref="M10:Q11" si="0">C10-H10</f>
        <v>9700</v>
      </c>
      <c r="N10" s="407">
        <f t="shared" si="0"/>
        <v>11700</v>
      </c>
      <c r="O10" s="407">
        <f t="shared" si="0"/>
        <v>11700</v>
      </c>
      <c r="P10" s="407">
        <f t="shared" si="0"/>
        <v>16600</v>
      </c>
      <c r="Q10" s="408">
        <f t="shared" si="0"/>
        <v>24400</v>
      </c>
      <c r="R10" s="483">
        <f>+'B) Reajuste Tarifas y Ocupación'!H12</f>
        <v>0.13</v>
      </c>
      <c r="S10" s="484">
        <f>+'B) Reajuste Tarifas y Ocupación'!I12</f>
        <v>0.13</v>
      </c>
      <c r="T10" s="484">
        <f>+'B) Reajuste Tarifas y Ocupación'!J12</f>
        <v>0.13</v>
      </c>
      <c r="U10" s="484">
        <f>+'B) Reajuste Tarifas y Ocupación'!K12</f>
        <v>0.13</v>
      </c>
      <c r="V10" s="485">
        <f>+'B) Reajuste Tarifas y Ocupación'!L12</f>
        <v>0.13</v>
      </c>
    </row>
    <row r="11" spans="1:245" s="10" customFormat="1" x14ac:dyDescent="0.2">
      <c r="A11" s="884"/>
      <c r="B11" s="574" t="str">
        <f>+'B) Reajuste Tarifas y Ocupación'!B13</f>
        <v>Media jornada Extendida</v>
      </c>
      <c r="C11" s="575">
        <f>+'B) Reajuste Tarifas y Ocupación'!M13</f>
        <v>120100</v>
      </c>
      <c r="D11" s="576">
        <f>+'B) Reajuste Tarifas y Ocupación'!N13</f>
        <v>144100</v>
      </c>
      <c r="E11" s="576">
        <f>+'B) Reajuste Tarifas y Ocupación'!O13</f>
        <v>144100</v>
      </c>
      <c r="F11" s="576">
        <f>+'B) Reajuste Tarifas y Ocupación'!P13</f>
        <v>195700</v>
      </c>
      <c r="G11" s="565">
        <f>+'B) Reajuste Tarifas y Ocupación'!Q13</f>
        <v>305100</v>
      </c>
      <c r="H11" s="592">
        <f>+'B) Reajuste Tarifas y Ocupación'!C13</f>
        <v>106200</v>
      </c>
      <c r="I11" s="593">
        <f>+'B) Reajuste Tarifas y Ocupación'!D13</f>
        <v>127400</v>
      </c>
      <c r="J11" s="593">
        <f>+'B) Reajuste Tarifas y Ocupación'!E13</f>
        <v>127400</v>
      </c>
      <c r="K11" s="593">
        <f>+'B) Reajuste Tarifas y Ocupación'!F13</f>
        <v>173100</v>
      </c>
      <c r="L11" s="594">
        <f>+'B) Reajuste Tarifas y Ocupación'!G13</f>
        <v>270000</v>
      </c>
      <c r="M11" s="486">
        <f t="shared" si="0"/>
        <v>13900</v>
      </c>
      <c r="N11" s="487">
        <f t="shared" si="0"/>
        <v>16700</v>
      </c>
      <c r="O11" s="487">
        <f t="shared" si="0"/>
        <v>16700</v>
      </c>
      <c r="P11" s="487">
        <f t="shared" si="0"/>
        <v>22600</v>
      </c>
      <c r="Q11" s="578">
        <f t="shared" si="0"/>
        <v>35100</v>
      </c>
      <c r="R11" s="488">
        <f>+'B) Reajuste Tarifas y Ocupación'!H13</f>
        <v>0.13</v>
      </c>
      <c r="S11" s="489">
        <f>+'B) Reajuste Tarifas y Ocupación'!I13</f>
        <v>0.13</v>
      </c>
      <c r="T11" s="489">
        <f>+'B) Reajuste Tarifas y Ocupación'!J13</f>
        <v>0.13</v>
      </c>
      <c r="U11" s="489">
        <f>+'B) Reajuste Tarifas y Ocupación'!K13</f>
        <v>0.13</v>
      </c>
      <c r="V11" s="490">
        <f>+'B) Reajuste Tarifas y Ocupación'!L13</f>
        <v>0.13</v>
      </c>
    </row>
    <row r="12" spans="1:245" s="10" customFormat="1" ht="13.5" thickBot="1" x14ac:dyDescent="0.25">
      <c r="A12" s="885"/>
      <c r="B12" s="254" t="str">
        <f>+'B) Reajuste Tarifas y Ocupación'!B14</f>
        <v>Jornada Completa</v>
      </c>
      <c r="C12" s="342">
        <f>+'B) Reajuste Tarifas y Ocupación'!M14</f>
        <v>139900</v>
      </c>
      <c r="D12" s="577">
        <f>+'B) Reajuste Tarifas y Ocupación'!N14</f>
        <v>167900</v>
      </c>
      <c r="E12" s="577">
        <f>+'B) Reajuste Tarifas y Ocupación'!O14</f>
        <v>167900</v>
      </c>
      <c r="F12" s="577">
        <f>+'B) Reajuste Tarifas y Ocupación'!P14</f>
        <v>235400</v>
      </c>
      <c r="G12" s="566">
        <f>+'B) Reajuste Tarifas y Ocupación'!Q14</f>
        <v>374100</v>
      </c>
      <c r="H12" s="586">
        <f>+'B) Reajuste Tarifas y Ocupación'!C14</f>
        <v>123800</v>
      </c>
      <c r="I12" s="587">
        <f>+'B) Reajuste Tarifas y Ocupación'!D14</f>
        <v>148600</v>
      </c>
      <c r="J12" s="587">
        <f>+'B) Reajuste Tarifas y Ocupación'!E14</f>
        <v>148600</v>
      </c>
      <c r="K12" s="587">
        <f>+'B) Reajuste Tarifas y Ocupación'!F14</f>
        <v>208300</v>
      </c>
      <c r="L12" s="588">
        <f>+'B) Reajuste Tarifas y Ocupación'!G14</f>
        <v>331000</v>
      </c>
      <c r="M12" s="262">
        <f t="shared" ref="M12:M13" si="1">C12-H12</f>
        <v>16100</v>
      </c>
      <c r="N12" s="491">
        <f t="shared" ref="N12:N13" si="2">D12-I12</f>
        <v>19300</v>
      </c>
      <c r="O12" s="491">
        <f t="shared" ref="O12:O13" si="3">E12-J12</f>
        <v>19300</v>
      </c>
      <c r="P12" s="491">
        <f t="shared" ref="P12:P13" si="4">F12-K12</f>
        <v>27100</v>
      </c>
      <c r="Q12" s="579">
        <f t="shared" ref="Q12:Q13" si="5">G12-L12</f>
        <v>43100</v>
      </c>
      <c r="R12" s="263">
        <f>+'B) Reajuste Tarifas y Ocupación'!H14</f>
        <v>0.13</v>
      </c>
      <c r="S12" s="492">
        <f>+'B) Reajuste Tarifas y Ocupación'!I14</f>
        <v>0.13</v>
      </c>
      <c r="T12" s="492">
        <f>+'B) Reajuste Tarifas y Ocupación'!J14</f>
        <v>0.13</v>
      </c>
      <c r="U12" s="492">
        <f>+'B) Reajuste Tarifas y Ocupación'!K14</f>
        <v>0.13</v>
      </c>
      <c r="V12" s="264">
        <f>+'B) Reajuste Tarifas y Ocupación'!L14</f>
        <v>0.13</v>
      </c>
    </row>
    <row r="13" spans="1:245" x14ac:dyDescent="0.2">
      <c r="A13" s="881" t="str">
        <f>+'B) Reajuste Tarifas y Ocupación'!A15</f>
        <v>Sala Cuna Pequeños Héroes</v>
      </c>
      <c r="B13" s="568" t="str">
        <f>+'B) Reajuste Tarifas y Ocupación'!B15</f>
        <v>Diurna</v>
      </c>
      <c r="C13" s="569">
        <f>+'B) Reajuste Tarifas y Ocupación'!M15</f>
        <v>347400</v>
      </c>
      <c r="D13" s="570">
        <f>+'B) Reajuste Tarifas y Ocupación'!N15</f>
        <v>416900</v>
      </c>
      <c r="E13" s="570">
        <f>+'B) Reajuste Tarifas y Ocupación'!O15</f>
        <v>416900</v>
      </c>
      <c r="F13" s="570">
        <f>+'B) Reajuste Tarifas y Ocupación'!P15</f>
        <v>434200</v>
      </c>
      <c r="G13" s="571">
        <f>+'B) Reajuste Tarifas y Ocupación'!Q15</f>
        <v>521100</v>
      </c>
      <c r="H13" s="580">
        <f>+'B) Reajuste Tarifas y Ocupación'!C15</f>
        <v>327700</v>
      </c>
      <c r="I13" s="581">
        <f>+'B) Reajuste Tarifas y Ocupación'!D15</f>
        <v>393300</v>
      </c>
      <c r="J13" s="581">
        <f>+'B) Reajuste Tarifas y Ocupación'!E15</f>
        <v>393300</v>
      </c>
      <c r="K13" s="581">
        <f>+'B) Reajuste Tarifas y Ocupación'!F15</f>
        <v>409600</v>
      </c>
      <c r="L13" s="582">
        <f>+'B) Reajuste Tarifas y Ocupación'!G15</f>
        <v>491600</v>
      </c>
      <c r="M13" s="402">
        <f t="shared" si="1"/>
        <v>19700</v>
      </c>
      <c r="N13" s="407">
        <f t="shared" si="2"/>
        <v>23600</v>
      </c>
      <c r="O13" s="407">
        <f t="shared" si="3"/>
        <v>23600</v>
      </c>
      <c r="P13" s="407">
        <f t="shared" si="4"/>
        <v>24600</v>
      </c>
      <c r="Q13" s="408">
        <f t="shared" si="5"/>
        <v>29500</v>
      </c>
      <c r="R13" s="483">
        <f>+'B) Reajuste Tarifas y Ocupación'!H15</f>
        <v>0.06</v>
      </c>
      <c r="S13" s="484">
        <f>+'B) Reajuste Tarifas y Ocupación'!I15</f>
        <v>0.06</v>
      </c>
      <c r="T13" s="484">
        <f>+'B) Reajuste Tarifas y Ocupación'!J15</f>
        <v>0.06</v>
      </c>
      <c r="U13" s="484">
        <f>+'B) Reajuste Tarifas y Ocupación'!K15</f>
        <v>0.06</v>
      </c>
      <c r="V13" s="485">
        <f>+'B) Reajuste Tarifas y Ocupación'!L15</f>
        <v>0.06</v>
      </c>
    </row>
    <row r="14" spans="1:245" x14ac:dyDescent="0.2">
      <c r="A14" s="881"/>
      <c r="B14" s="253" t="str">
        <f>+'B) Reajuste Tarifas y Ocupación'!B16</f>
        <v>Nocturna</v>
      </c>
      <c r="C14" s="468"/>
      <c r="D14" s="469"/>
      <c r="E14" s="469"/>
      <c r="F14" s="469"/>
      <c r="G14" s="567"/>
      <c r="H14" s="583"/>
      <c r="I14" s="584"/>
      <c r="J14" s="584"/>
      <c r="K14" s="584"/>
      <c r="L14" s="585"/>
      <c r="M14" s="583"/>
      <c r="N14" s="584"/>
      <c r="O14" s="584"/>
      <c r="P14" s="584"/>
      <c r="Q14" s="585"/>
      <c r="R14" s="493"/>
      <c r="S14" s="494"/>
      <c r="T14" s="494"/>
      <c r="U14" s="494"/>
      <c r="V14" s="495"/>
    </row>
    <row r="15" spans="1:245" ht="13.5" thickBot="1" x14ac:dyDescent="0.25">
      <c r="A15" s="882"/>
      <c r="B15" s="254" t="str">
        <f>+'B) Reajuste Tarifas y Ocupación'!B17</f>
        <v>Media Jornada</v>
      </c>
      <c r="C15" s="342">
        <f>+'B) Reajuste Tarifas y Ocupación'!M17</f>
        <v>208600</v>
      </c>
      <c r="D15" s="343">
        <f>+'B) Reajuste Tarifas y Ocupación'!N17</f>
        <v>250300</v>
      </c>
      <c r="E15" s="343">
        <f>+'B) Reajuste Tarifas y Ocupación'!O17</f>
        <v>250300</v>
      </c>
      <c r="F15" s="343">
        <f>+'B) Reajuste Tarifas y Ocupación'!P17</f>
        <v>312700</v>
      </c>
      <c r="G15" s="566">
        <f>+'B) Reajuste Tarifas y Ocupación'!Q17</f>
        <v>416900</v>
      </c>
      <c r="H15" s="586">
        <f>+'B) Reajuste Tarifas y Ocupación'!C17</f>
        <v>196700</v>
      </c>
      <c r="I15" s="587">
        <f>+'B) Reajuste Tarifas y Ocupación'!D17</f>
        <v>236000</v>
      </c>
      <c r="J15" s="587">
        <f>+'B) Reajuste Tarifas y Ocupación'!E17</f>
        <v>236000</v>
      </c>
      <c r="K15" s="587">
        <f>+'B) Reajuste Tarifas y Ocupación'!F17</f>
        <v>295000</v>
      </c>
      <c r="L15" s="588">
        <f>+'B) Reajuste Tarifas y Ocupación'!G17</f>
        <v>393300</v>
      </c>
      <c r="M15" s="262">
        <f t="shared" ref="M15" si="6">C15-H15</f>
        <v>11900</v>
      </c>
      <c r="N15" s="491">
        <f t="shared" ref="N15" si="7">D15-I15</f>
        <v>14300</v>
      </c>
      <c r="O15" s="491">
        <f t="shared" ref="O15" si="8">E15-J15</f>
        <v>14300</v>
      </c>
      <c r="P15" s="491">
        <f t="shared" ref="P15" si="9">F15-K15</f>
        <v>17700</v>
      </c>
      <c r="Q15" s="579">
        <f t="shared" ref="Q15" si="10">G15-L15</f>
        <v>23600</v>
      </c>
      <c r="R15" s="263">
        <f>+'B) Reajuste Tarifas y Ocupación'!H17</f>
        <v>0.06</v>
      </c>
      <c r="S15" s="492">
        <f>+'B) Reajuste Tarifas y Ocupación'!I17</f>
        <v>0.06</v>
      </c>
      <c r="T15" s="492">
        <f>+'B) Reajuste Tarifas y Ocupación'!J17</f>
        <v>0.06</v>
      </c>
      <c r="U15" s="492">
        <f>+'B) Reajuste Tarifas y Ocupación'!K17</f>
        <v>0.06</v>
      </c>
      <c r="V15" s="264">
        <f>+'B) Reajuste Tarifas y Ocupación'!L17</f>
        <v>0.06</v>
      </c>
    </row>
  </sheetData>
  <sheetProtection algorithmName="SHA-512" hashValue="l5d0zXqCVLC4bnIj40Qp3arL8HBFf+PDnmqKdjDr45HkCXBlCkMPRsAZWOlk3NCMg0+3oo5ZJWCTVAWGx1cbzw==" saltValue="3dMTU+CW0TnMhMDNUjw3PA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5" priority="7" operator="lessThan">
      <formula>0</formula>
    </cfRule>
  </conditionalFormatting>
  <conditionalFormatting sqref="H14:L14">
    <cfRule type="cellIs" dxfId="4" priority="6" operator="lessThan">
      <formula>0</formula>
    </cfRule>
  </conditionalFormatting>
  <conditionalFormatting sqref="R14:V14">
    <cfRule type="cellIs" dxfId="3" priority="3" operator="lessThan">
      <formula>0</formula>
    </cfRule>
  </conditionalFormatting>
  <conditionalFormatting sqref="R14:V14">
    <cfRule type="cellIs" dxfId="2" priority="4" operator="lessThan">
      <formula>0</formula>
    </cfRule>
  </conditionalFormatting>
  <conditionalFormatting sqref="M13:Q13 M15:Q15">
    <cfRule type="cellIs" dxfId="1" priority="2" operator="lessThan">
      <formula>0</formula>
    </cfRule>
  </conditionalFormatting>
  <conditionalFormatting sqref="M14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G24" sqref="G24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8" width="14.85546875" style="28" customWidth="1"/>
    <col min="9" max="9" width="15" style="28" customWidth="1"/>
    <col min="10" max="10" width="15.140625" style="28" customWidth="1"/>
    <col min="11" max="11" width="19.140625" style="28" customWidth="1"/>
    <col min="12" max="12" width="23.8554687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208</v>
      </c>
      <c r="F1" s="41"/>
      <c r="G1" s="41"/>
      <c r="H1" s="41"/>
      <c r="I1" s="41"/>
      <c r="J1" s="41"/>
      <c r="K1" s="7"/>
      <c r="IM1" s="4"/>
      <c r="IN1" s="4"/>
    </row>
    <row r="2" spans="2:259" s="6" customFormat="1" x14ac:dyDescent="0.2">
      <c r="E2" s="41" t="s">
        <v>200</v>
      </c>
      <c r="F2" s="41"/>
      <c r="G2" s="41"/>
      <c r="H2" s="41"/>
      <c r="I2" s="41"/>
      <c r="J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82"/>
      <c r="E5" s="85"/>
      <c r="F5" s="85"/>
      <c r="G5" s="85"/>
      <c r="H5" s="518"/>
      <c r="I5" s="85"/>
      <c r="J5" s="8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82"/>
      <c r="E6" s="85"/>
      <c r="F6" s="85"/>
      <c r="G6" s="85"/>
      <c r="H6" s="518"/>
      <c r="I6" s="85"/>
      <c r="J6" s="8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76" t="s">
        <v>162</v>
      </c>
      <c r="C7" s="776"/>
      <c r="D7" s="776"/>
      <c r="E7" s="776"/>
      <c r="F7" s="83"/>
      <c r="G7" s="55" t="s">
        <v>4</v>
      </c>
      <c r="H7" s="56">
        <v>0.13</v>
      </c>
      <c r="I7" s="83"/>
      <c r="J7" s="83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2.75" customHeight="1" x14ac:dyDescent="0.2">
      <c r="B9" s="869" t="s">
        <v>113</v>
      </c>
      <c r="C9" s="925" t="s">
        <v>73</v>
      </c>
      <c r="D9" s="873" t="s">
        <v>74</v>
      </c>
      <c r="E9" s="875" t="s">
        <v>3</v>
      </c>
      <c r="F9" s="922" t="s">
        <v>81</v>
      </c>
      <c r="G9" s="869" t="s">
        <v>260</v>
      </c>
      <c r="H9" s="911" t="s">
        <v>279</v>
      </c>
      <c r="I9" s="825" t="s">
        <v>261</v>
      </c>
      <c r="J9" s="915" t="s">
        <v>115</v>
      </c>
      <c r="K9" s="911" t="s">
        <v>276</v>
      </c>
      <c r="L9" s="913" t="s">
        <v>280</v>
      </c>
      <c r="O9" s="27"/>
      <c r="P9" s="27"/>
      <c r="Q9" s="27"/>
      <c r="R9" s="27"/>
      <c r="S9" s="27"/>
      <c r="T9" s="27"/>
    </row>
    <row r="10" spans="2:259" ht="40.5" customHeight="1" thickBot="1" x14ac:dyDescent="0.25">
      <c r="B10" s="924"/>
      <c r="C10" s="926"/>
      <c r="D10" s="927"/>
      <c r="E10" s="928"/>
      <c r="F10" s="923"/>
      <c r="G10" s="871"/>
      <c r="H10" s="912"/>
      <c r="I10" s="826"/>
      <c r="J10" s="916"/>
      <c r="K10" s="912"/>
      <c r="L10" s="914"/>
      <c r="M10" s="29"/>
      <c r="N10" s="49"/>
      <c r="O10" s="49"/>
      <c r="P10" s="20"/>
      <c r="Q10" s="20"/>
      <c r="R10" s="20"/>
      <c r="S10" s="29"/>
      <c r="T10" s="917"/>
      <c r="U10" s="917"/>
      <c r="V10" s="917"/>
      <c r="W10" s="917"/>
      <c r="X10" s="29"/>
    </row>
    <row r="11" spans="2:259" s="2" customFormat="1" x14ac:dyDescent="0.2">
      <c r="B11" s="918" t="str">
        <f>+'B) Reajuste Tarifas y Ocupación'!A12</f>
        <v>Jardín Infantil Pequeños Héroes</v>
      </c>
      <c r="C11" s="387" t="s">
        <v>131</v>
      </c>
      <c r="D11" s="347" t="s">
        <v>131</v>
      </c>
      <c r="E11" s="696" t="s">
        <v>264</v>
      </c>
      <c r="F11" s="388" t="s">
        <v>228</v>
      </c>
      <c r="G11" s="595">
        <v>2000000</v>
      </c>
      <c r="H11" s="599">
        <f>+G11*(1+$H$7)</f>
        <v>2260000</v>
      </c>
      <c r="I11" s="189">
        <v>100000</v>
      </c>
      <c r="J11" s="189">
        <v>200000</v>
      </c>
      <c r="K11" s="599">
        <f>SUM(H11:J11)</f>
        <v>2560000</v>
      </c>
      <c r="L11" s="920">
        <f>SUM(K11:K22)</f>
        <v>2560009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19"/>
      <c r="C12" s="389" t="s">
        <v>131</v>
      </c>
      <c r="D12" s="390" t="s">
        <v>131</v>
      </c>
      <c r="E12" s="697" t="s">
        <v>265</v>
      </c>
      <c r="F12" s="391" t="s">
        <v>228</v>
      </c>
      <c r="G12" s="596">
        <v>0</v>
      </c>
      <c r="H12" s="600">
        <f t="shared" ref="H12:H30" si="0">+G12*(1+$H$7)</f>
        <v>0</v>
      </c>
      <c r="I12" s="144">
        <v>0</v>
      </c>
      <c r="J12" s="144">
        <v>0</v>
      </c>
      <c r="K12" s="600">
        <f t="shared" ref="K12:K30" si="1">SUM(H12:J12)</f>
        <v>0</v>
      </c>
      <c r="L12" s="921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19"/>
      <c r="C13" s="389" t="s">
        <v>131</v>
      </c>
      <c r="D13" s="390" t="s">
        <v>131</v>
      </c>
      <c r="E13" s="697" t="s">
        <v>265</v>
      </c>
      <c r="F13" s="391" t="s">
        <v>228</v>
      </c>
      <c r="G13" s="596">
        <v>0</v>
      </c>
      <c r="H13" s="600">
        <f t="shared" si="0"/>
        <v>0</v>
      </c>
      <c r="I13" s="144">
        <v>0</v>
      </c>
      <c r="J13" s="144">
        <v>0</v>
      </c>
      <c r="K13" s="600">
        <f t="shared" si="1"/>
        <v>0</v>
      </c>
      <c r="L13" s="921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19"/>
      <c r="C14" s="389" t="s">
        <v>131</v>
      </c>
      <c r="D14" s="390" t="s">
        <v>131</v>
      </c>
      <c r="E14" s="697" t="s">
        <v>266</v>
      </c>
      <c r="F14" s="391" t="s">
        <v>228</v>
      </c>
      <c r="G14" s="596">
        <v>0</v>
      </c>
      <c r="H14" s="600">
        <f t="shared" si="0"/>
        <v>0</v>
      </c>
      <c r="I14" s="144">
        <v>0</v>
      </c>
      <c r="J14" s="144">
        <v>0</v>
      </c>
      <c r="K14" s="600">
        <f t="shared" si="1"/>
        <v>0</v>
      </c>
      <c r="L14" s="921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19"/>
      <c r="C15" s="389" t="s">
        <v>131</v>
      </c>
      <c r="D15" s="390" t="s">
        <v>131</v>
      </c>
      <c r="E15" s="697" t="s">
        <v>267</v>
      </c>
      <c r="F15" s="391" t="s">
        <v>228</v>
      </c>
      <c r="G15" s="596">
        <v>0</v>
      </c>
      <c r="H15" s="600">
        <f t="shared" si="0"/>
        <v>0</v>
      </c>
      <c r="I15" s="144">
        <v>0</v>
      </c>
      <c r="J15" s="144">
        <v>0</v>
      </c>
      <c r="K15" s="600">
        <f t="shared" si="1"/>
        <v>0</v>
      </c>
      <c r="L15" s="921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19"/>
      <c r="C16" s="389"/>
      <c r="D16" s="390"/>
      <c r="E16" s="390"/>
      <c r="F16" s="391"/>
      <c r="G16" s="596">
        <v>0</v>
      </c>
      <c r="H16" s="600">
        <f t="shared" si="0"/>
        <v>0</v>
      </c>
      <c r="I16" s="144">
        <v>0</v>
      </c>
      <c r="J16" s="144">
        <v>0</v>
      </c>
      <c r="K16" s="600">
        <f t="shared" si="1"/>
        <v>0</v>
      </c>
      <c r="L16" s="921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19"/>
      <c r="C17" s="389"/>
      <c r="D17" s="390"/>
      <c r="E17" s="390"/>
      <c r="F17" s="391"/>
      <c r="G17" s="596">
        <v>0</v>
      </c>
      <c r="H17" s="600">
        <f t="shared" si="0"/>
        <v>0</v>
      </c>
      <c r="I17" s="144">
        <v>0</v>
      </c>
      <c r="J17" s="144">
        <v>0</v>
      </c>
      <c r="K17" s="600">
        <f t="shared" si="1"/>
        <v>0</v>
      </c>
      <c r="L17" s="921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19"/>
      <c r="C18" s="389"/>
      <c r="D18" s="390"/>
      <c r="E18" s="390"/>
      <c r="F18" s="391"/>
      <c r="G18" s="596">
        <v>0</v>
      </c>
      <c r="H18" s="600">
        <f t="shared" si="0"/>
        <v>0</v>
      </c>
      <c r="I18" s="144">
        <v>9</v>
      </c>
      <c r="J18" s="144">
        <v>0</v>
      </c>
      <c r="K18" s="600">
        <f t="shared" si="1"/>
        <v>9</v>
      </c>
      <c r="L18" s="921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19"/>
      <c r="C19" s="389"/>
      <c r="D19" s="390"/>
      <c r="E19" s="390"/>
      <c r="F19" s="391"/>
      <c r="G19" s="596">
        <v>0</v>
      </c>
      <c r="H19" s="600">
        <f t="shared" si="0"/>
        <v>0</v>
      </c>
      <c r="I19" s="144">
        <v>0</v>
      </c>
      <c r="J19" s="144">
        <v>0</v>
      </c>
      <c r="K19" s="600">
        <f t="shared" si="1"/>
        <v>0</v>
      </c>
      <c r="L19" s="921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19"/>
      <c r="C20" s="389"/>
      <c r="D20" s="390"/>
      <c r="E20" s="390"/>
      <c r="F20" s="391"/>
      <c r="G20" s="596">
        <v>0</v>
      </c>
      <c r="H20" s="600">
        <f t="shared" si="0"/>
        <v>0</v>
      </c>
      <c r="I20" s="144">
        <v>0</v>
      </c>
      <c r="J20" s="144">
        <v>0</v>
      </c>
      <c r="K20" s="600">
        <f t="shared" si="1"/>
        <v>0</v>
      </c>
      <c r="L20" s="921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19"/>
      <c r="C21" s="389"/>
      <c r="D21" s="390"/>
      <c r="E21" s="390"/>
      <c r="F21" s="391"/>
      <c r="G21" s="596">
        <v>0</v>
      </c>
      <c r="H21" s="600">
        <f t="shared" si="0"/>
        <v>0</v>
      </c>
      <c r="I21" s="144">
        <v>0</v>
      </c>
      <c r="J21" s="144">
        <v>0</v>
      </c>
      <c r="K21" s="600">
        <f t="shared" si="1"/>
        <v>0</v>
      </c>
      <c r="L21" s="921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919"/>
      <c r="C22" s="348"/>
      <c r="D22" s="392"/>
      <c r="E22" s="392"/>
      <c r="F22" s="321"/>
      <c r="G22" s="597">
        <v>0</v>
      </c>
      <c r="H22" s="601">
        <f t="shared" si="0"/>
        <v>0</v>
      </c>
      <c r="I22" s="320">
        <v>0</v>
      </c>
      <c r="J22" s="320">
        <v>0</v>
      </c>
      <c r="K22" s="601">
        <f t="shared" si="1"/>
        <v>0</v>
      </c>
      <c r="L22" s="909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331" customFormat="1" ht="12.75" customHeight="1" x14ac:dyDescent="0.2">
      <c r="B23" s="902" t="str">
        <f>+'B) Reajuste Tarifas y Ocupación'!A15</f>
        <v>Sala Cuna Pequeños Héroes</v>
      </c>
      <c r="C23" s="393" t="s">
        <v>131</v>
      </c>
      <c r="D23" s="394" t="s">
        <v>131</v>
      </c>
      <c r="E23" s="698" t="s">
        <v>264</v>
      </c>
      <c r="F23" s="395" t="s">
        <v>263</v>
      </c>
      <c r="G23" s="595">
        <v>2000000</v>
      </c>
      <c r="H23" s="599">
        <f t="shared" si="0"/>
        <v>2260000</v>
      </c>
      <c r="I23" s="189">
        <v>300000</v>
      </c>
      <c r="J23" s="189">
        <v>400000</v>
      </c>
      <c r="K23" s="599">
        <f>SUM(H23:J23)</f>
        <v>2960000</v>
      </c>
      <c r="L23" s="908">
        <f>SUM(K23:K30)</f>
        <v>2960000</v>
      </c>
      <c r="M23" s="335"/>
      <c r="N23" s="339"/>
      <c r="O23" s="339"/>
      <c r="P23" s="334"/>
      <c r="Q23" s="334"/>
      <c r="R23" s="334"/>
      <c r="S23" s="337"/>
      <c r="T23" s="336"/>
      <c r="U23" s="336"/>
      <c r="V23" s="336"/>
      <c r="W23" s="336"/>
      <c r="X23" s="338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  <c r="IW23" s="332"/>
      <c r="IX23" s="332"/>
      <c r="IY23" s="332"/>
    </row>
    <row r="24" spans="2:259" s="331" customFormat="1" ht="12.75" customHeight="1" x14ac:dyDescent="0.2">
      <c r="B24" s="903"/>
      <c r="C24" s="389" t="s">
        <v>131</v>
      </c>
      <c r="D24" s="390" t="s">
        <v>131</v>
      </c>
      <c r="E24" s="697" t="s">
        <v>265</v>
      </c>
      <c r="F24" s="391" t="s">
        <v>263</v>
      </c>
      <c r="G24" s="596">
        <v>0</v>
      </c>
      <c r="H24" s="600">
        <f t="shared" si="0"/>
        <v>0</v>
      </c>
      <c r="I24" s="340">
        <v>0</v>
      </c>
      <c r="J24" s="340">
        <v>0</v>
      </c>
      <c r="K24" s="600">
        <f t="shared" si="1"/>
        <v>0</v>
      </c>
      <c r="L24" s="909"/>
      <c r="M24" s="335"/>
      <c r="N24" s="339"/>
      <c r="O24" s="339"/>
      <c r="P24" s="334"/>
      <c r="Q24" s="334"/>
      <c r="R24" s="334"/>
      <c r="S24" s="337"/>
      <c r="T24" s="336"/>
      <c r="U24" s="336"/>
      <c r="V24" s="336"/>
      <c r="W24" s="336"/>
      <c r="X24" s="338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  <c r="IW24" s="332"/>
      <c r="IX24" s="332"/>
      <c r="IY24" s="332"/>
    </row>
    <row r="25" spans="2:259" s="331" customFormat="1" ht="12.75" customHeight="1" x14ac:dyDescent="0.2">
      <c r="B25" s="903"/>
      <c r="C25" s="389" t="s">
        <v>131</v>
      </c>
      <c r="D25" s="390" t="s">
        <v>131</v>
      </c>
      <c r="E25" s="697" t="s">
        <v>265</v>
      </c>
      <c r="F25" s="391" t="s">
        <v>263</v>
      </c>
      <c r="G25" s="596">
        <v>0</v>
      </c>
      <c r="H25" s="600">
        <f t="shared" si="0"/>
        <v>0</v>
      </c>
      <c r="I25" s="340">
        <v>0</v>
      </c>
      <c r="J25" s="340">
        <v>0</v>
      </c>
      <c r="K25" s="600">
        <f t="shared" si="1"/>
        <v>0</v>
      </c>
      <c r="L25" s="909"/>
      <c r="M25" s="335"/>
      <c r="N25" s="339"/>
      <c r="O25" s="339"/>
      <c r="P25" s="334"/>
      <c r="Q25" s="334"/>
      <c r="R25" s="334"/>
      <c r="S25" s="337"/>
      <c r="T25" s="336"/>
      <c r="U25" s="336"/>
      <c r="V25" s="336"/>
      <c r="W25" s="336"/>
      <c r="X25" s="338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  <c r="IW25" s="332"/>
      <c r="IX25" s="332"/>
      <c r="IY25" s="332"/>
    </row>
    <row r="26" spans="2:259" s="331" customFormat="1" ht="12.75" customHeight="1" x14ac:dyDescent="0.2">
      <c r="B26" s="903"/>
      <c r="C26" s="389" t="s">
        <v>131</v>
      </c>
      <c r="D26" s="390" t="s">
        <v>131</v>
      </c>
      <c r="E26" s="697" t="s">
        <v>268</v>
      </c>
      <c r="F26" s="391" t="s">
        <v>263</v>
      </c>
      <c r="G26" s="596">
        <v>0</v>
      </c>
      <c r="H26" s="600">
        <f t="shared" si="0"/>
        <v>0</v>
      </c>
      <c r="I26" s="340">
        <v>0</v>
      </c>
      <c r="J26" s="340">
        <v>0</v>
      </c>
      <c r="K26" s="600">
        <f t="shared" si="1"/>
        <v>0</v>
      </c>
      <c r="L26" s="909"/>
      <c r="M26" s="335"/>
      <c r="N26" s="339"/>
      <c r="O26" s="339"/>
      <c r="P26" s="334"/>
      <c r="Q26" s="334"/>
      <c r="R26" s="334"/>
      <c r="S26" s="337"/>
      <c r="T26" s="336"/>
      <c r="U26" s="336"/>
      <c r="V26" s="336"/>
      <c r="W26" s="336"/>
      <c r="X26" s="338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  <c r="IW26" s="332"/>
      <c r="IX26" s="332"/>
      <c r="IY26" s="332"/>
    </row>
    <row r="27" spans="2:259" s="331" customFormat="1" ht="12.75" customHeight="1" x14ac:dyDescent="0.2">
      <c r="B27" s="903"/>
      <c r="C27" s="389"/>
      <c r="D27" s="390"/>
      <c r="E27" s="390"/>
      <c r="F27" s="391"/>
      <c r="G27" s="596">
        <v>0</v>
      </c>
      <c r="H27" s="600">
        <f t="shared" si="0"/>
        <v>0</v>
      </c>
      <c r="I27" s="340">
        <v>0</v>
      </c>
      <c r="J27" s="340">
        <v>0</v>
      </c>
      <c r="K27" s="600">
        <f t="shared" si="1"/>
        <v>0</v>
      </c>
      <c r="L27" s="909"/>
      <c r="M27" s="335"/>
      <c r="N27" s="339"/>
      <c r="O27" s="339"/>
      <c r="P27" s="334"/>
      <c r="Q27" s="334"/>
      <c r="R27" s="334"/>
      <c r="S27" s="337"/>
      <c r="T27" s="336"/>
      <c r="U27" s="336"/>
      <c r="V27" s="336"/>
      <c r="W27" s="336"/>
      <c r="X27" s="338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  <c r="IW27" s="332"/>
      <c r="IX27" s="332"/>
      <c r="IY27" s="332"/>
    </row>
    <row r="28" spans="2:259" s="331" customFormat="1" ht="12.75" customHeight="1" x14ac:dyDescent="0.2">
      <c r="B28" s="903"/>
      <c r="C28" s="389"/>
      <c r="D28" s="390"/>
      <c r="E28" s="390"/>
      <c r="F28" s="391"/>
      <c r="G28" s="596">
        <v>0</v>
      </c>
      <c r="H28" s="600">
        <f t="shared" si="0"/>
        <v>0</v>
      </c>
      <c r="I28" s="340">
        <v>0</v>
      </c>
      <c r="J28" s="340">
        <v>0</v>
      </c>
      <c r="K28" s="600">
        <f t="shared" si="1"/>
        <v>0</v>
      </c>
      <c r="L28" s="909"/>
      <c r="M28" s="335"/>
      <c r="N28" s="339"/>
      <c r="O28" s="339"/>
      <c r="P28" s="334"/>
      <c r="Q28" s="334"/>
      <c r="R28" s="334"/>
      <c r="S28" s="337"/>
      <c r="T28" s="336"/>
      <c r="U28" s="336"/>
      <c r="V28" s="336"/>
      <c r="W28" s="336"/>
      <c r="X28" s="338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  <c r="IW28" s="332"/>
      <c r="IX28" s="332"/>
      <c r="IY28" s="332"/>
    </row>
    <row r="29" spans="2:259" s="331" customFormat="1" ht="12.75" customHeight="1" x14ac:dyDescent="0.2">
      <c r="B29" s="903"/>
      <c r="C29" s="389"/>
      <c r="D29" s="390"/>
      <c r="E29" s="390"/>
      <c r="F29" s="391"/>
      <c r="G29" s="596">
        <v>0</v>
      </c>
      <c r="H29" s="600">
        <f t="shared" si="0"/>
        <v>0</v>
      </c>
      <c r="I29" s="340">
        <v>0</v>
      </c>
      <c r="J29" s="340">
        <v>0</v>
      </c>
      <c r="K29" s="600">
        <f t="shared" si="1"/>
        <v>0</v>
      </c>
      <c r="L29" s="909"/>
      <c r="M29" s="335"/>
      <c r="N29" s="339"/>
      <c r="O29" s="339"/>
      <c r="P29" s="334"/>
      <c r="Q29" s="334"/>
      <c r="R29" s="334"/>
      <c r="S29" s="337"/>
      <c r="T29" s="336"/>
      <c r="U29" s="336"/>
      <c r="V29" s="336"/>
      <c r="W29" s="336"/>
      <c r="X29" s="338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  <c r="IW29" s="332"/>
      <c r="IX29" s="332"/>
      <c r="IY29" s="332"/>
    </row>
    <row r="30" spans="2:259" s="331" customFormat="1" ht="13.5" customHeight="1" thickBot="1" x14ac:dyDescent="0.25">
      <c r="B30" s="904"/>
      <c r="C30" s="348"/>
      <c r="D30" s="392"/>
      <c r="E30" s="392"/>
      <c r="F30" s="321"/>
      <c r="G30" s="598">
        <v>0</v>
      </c>
      <c r="H30" s="602">
        <f t="shared" si="0"/>
        <v>0</v>
      </c>
      <c r="I30" s="341">
        <v>0</v>
      </c>
      <c r="J30" s="341">
        <v>0</v>
      </c>
      <c r="K30" s="602">
        <f t="shared" si="1"/>
        <v>0</v>
      </c>
      <c r="L30" s="910"/>
      <c r="M30" s="335"/>
      <c r="N30" s="339"/>
      <c r="O30" s="339"/>
      <c r="P30" s="334"/>
      <c r="Q30" s="334"/>
      <c r="R30" s="334"/>
      <c r="S30" s="337"/>
      <c r="T30" s="336"/>
      <c r="U30" s="336"/>
      <c r="V30" s="336"/>
      <c r="W30" s="336"/>
      <c r="X30" s="338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  <c r="IW30" s="332"/>
      <c r="IX30" s="332"/>
      <c r="IY30" s="332"/>
    </row>
    <row r="31" spans="2:259" s="2" customFormat="1" ht="12.75" customHeight="1" x14ac:dyDescent="0.2">
      <c r="B31" s="902" t="str">
        <f>+'B) Reajuste Tarifas y Ocupación'!A15</f>
        <v>Sala Cuna Pequeños Héroes</v>
      </c>
      <c r="C31" s="606"/>
      <c r="D31" s="607"/>
      <c r="E31" s="607"/>
      <c r="F31" s="608"/>
      <c r="G31" s="609"/>
      <c r="H31" s="603"/>
      <c r="I31" s="610"/>
      <c r="J31" s="610"/>
      <c r="K31" s="603"/>
      <c r="L31" s="905"/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903"/>
      <c r="C32" s="611"/>
      <c r="D32" s="612"/>
      <c r="E32" s="612"/>
      <c r="F32" s="613"/>
      <c r="G32" s="614"/>
      <c r="H32" s="604"/>
      <c r="I32" s="615"/>
      <c r="J32" s="615"/>
      <c r="K32" s="604"/>
      <c r="L32" s="906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903"/>
      <c r="C33" s="611"/>
      <c r="D33" s="612"/>
      <c r="E33" s="612"/>
      <c r="F33" s="613"/>
      <c r="G33" s="614"/>
      <c r="H33" s="604"/>
      <c r="I33" s="615"/>
      <c r="J33" s="615"/>
      <c r="K33" s="604"/>
      <c r="L33" s="906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903"/>
      <c r="C34" s="611"/>
      <c r="D34" s="612"/>
      <c r="E34" s="612"/>
      <c r="F34" s="613"/>
      <c r="G34" s="614"/>
      <c r="H34" s="604"/>
      <c r="I34" s="615"/>
      <c r="J34" s="615"/>
      <c r="K34" s="604"/>
      <c r="L34" s="906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903"/>
      <c r="C35" s="611"/>
      <c r="D35" s="612"/>
      <c r="E35" s="612"/>
      <c r="F35" s="613"/>
      <c r="G35" s="614"/>
      <c r="H35" s="604"/>
      <c r="I35" s="615"/>
      <c r="J35" s="615"/>
      <c r="K35" s="604"/>
      <c r="L35" s="906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904"/>
      <c r="C36" s="616"/>
      <c r="D36" s="617"/>
      <c r="E36" s="617"/>
      <c r="F36" s="618"/>
      <c r="G36" s="619"/>
      <c r="H36" s="605"/>
      <c r="I36" s="620"/>
      <c r="J36" s="620"/>
      <c r="K36" s="605"/>
      <c r="L36" s="907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43"/>
      <c r="K37" s="459" t="s">
        <v>94</v>
      </c>
      <c r="L37" s="190">
        <f>SUM(L11:L36)</f>
        <v>5520009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43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2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2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2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2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L+LaoeB3G87LTnmeSCAOOaxjn3jJQXHM7bA3+9Gp0rEfk3UNb78fhBIvw2nNU88gcAYzsfjjuFk3LCaSWSCOxg==" saltValue="pKtPhv1cnuep4UBj/FSeoQ==" spinCount="100000" sheet="1" objects="1" scenarios="1"/>
  <mergeCells count="19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K9:K10"/>
    <mergeCell ref="L9:L10"/>
    <mergeCell ref="G9:G10"/>
    <mergeCell ref="I9:I10"/>
    <mergeCell ref="J9:J10"/>
    <mergeCell ref="H9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I39" sqref="I39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209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201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34" t="str">
        <f>+'B) Reajuste Tarifas y Ocupación'!F5</f>
        <v>(DEPTO./DELEG.)</v>
      </c>
      <c r="E4" s="737"/>
      <c r="F4" s="935"/>
      <c r="G4" s="208"/>
      <c r="H4" s="208"/>
      <c r="I4" s="208"/>
      <c r="J4" s="208"/>
      <c r="K4" s="208"/>
      <c r="L4" s="208"/>
      <c r="N4" s="208"/>
      <c r="P4" s="208"/>
    </row>
    <row r="5" spans="1:19" x14ac:dyDescent="0.2">
      <c r="A5" s="9"/>
      <c r="B5" s="19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P5" s="208"/>
    </row>
    <row r="6" spans="1:19" x14ac:dyDescent="0.2">
      <c r="A6" s="9"/>
      <c r="B6" s="19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P6" s="208"/>
    </row>
    <row r="7" spans="1:19" ht="12.75" customHeight="1" x14ac:dyDescent="0.2">
      <c r="A7" s="948" t="s">
        <v>129</v>
      </c>
      <c r="B7" s="949"/>
      <c r="C7" s="949"/>
      <c r="D7" s="949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950"/>
      <c r="P7" s="51"/>
    </row>
    <row r="8" spans="1:19" x14ac:dyDescent="0.2">
      <c r="A8" s="951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953"/>
      <c r="P8" s="51"/>
    </row>
    <row r="9" spans="1:19" x14ac:dyDescent="0.2">
      <c r="A9" s="954"/>
      <c r="B9" s="955"/>
      <c r="C9" s="955"/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6"/>
      <c r="P9" s="51"/>
    </row>
    <row r="10" spans="1:1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897" t="s">
        <v>163</v>
      </c>
      <c r="B12" s="897"/>
      <c r="C12" s="897"/>
      <c r="D12" s="897"/>
      <c r="E12" s="209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P13" s="208"/>
    </row>
    <row r="14" spans="1:19" ht="20.25" customHeight="1" x14ac:dyDescent="0.2">
      <c r="A14" s="938" t="s">
        <v>135</v>
      </c>
      <c r="B14" s="940" t="s">
        <v>5</v>
      </c>
      <c r="C14" s="773" t="s">
        <v>272</v>
      </c>
      <c r="D14" s="774"/>
      <c r="E14" s="774"/>
      <c r="F14" s="774"/>
      <c r="G14" s="944"/>
      <c r="H14" s="945" t="s">
        <v>144</v>
      </c>
      <c r="I14" s="946"/>
      <c r="J14" s="946"/>
      <c r="K14" s="946"/>
      <c r="L14" s="947"/>
      <c r="M14" s="942" t="s">
        <v>109</v>
      </c>
      <c r="N14" s="943"/>
      <c r="O14" s="936" t="s">
        <v>110</v>
      </c>
      <c r="P14" s="937"/>
      <c r="Q14" s="932" t="s">
        <v>130</v>
      </c>
    </row>
    <row r="15" spans="1:19" ht="70.5" customHeight="1" thickBot="1" x14ac:dyDescent="0.25">
      <c r="A15" s="939"/>
      <c r="B15" s="941"/>
      <c r="C15" s="265" t="s">
        <v>86</v>
      </c>
      <c r="D15" s="266" t="s">
        <v>139</v>
      </c>
      <c r="E15" s="266" t="s">
        <v>140</v>
      </c>
      <c r="F15" s="266" t="s">
        <v>87</v>
      </c>
      <c r="G15" s="267" t="s">
        <v>88</v>
      </c>
      <c r="H15" s="268" t="s">
        <v>86</v>
      </c>
      <c r="I15" s="269" t="s">
        <v>139</v>
      </c>
      <c r="J15" s="269" t="s">
        <v>140</v>
      </c>
      <c r="K15" s="269" t="s">
        <v>87</v>
      </c>
      <c r="L15" s="270" t="s">
        <v>88</v>
      </c>
      <c r="M15" s="271" t="s">
        <v>72</v>
      </c>
      <c r="N15" s="188" t="s">
        <v>85</v>
      </c>
      <c r="O15" s="272" t="s">
        <v>72</v>
      </c>
      <c r="P15" s="188" t="s">
        <v>85</v>
      </c>
      <c r="Q15" s="933"/>
    </row>
    <row r="16" spans="1:19" ht="12.75" customHeight="1" x14ac:dyDescent="0.2">
      <c r="A16" s="929" t="str">
        <f>'B) Reajuste Tarifas y Ocupación'!A12</f>
        <v>Jardín Infantil Pequeños Héroes</v>
      </c>
      <c r="B16" s="273" t="str">
        <f>+'B) Reajuste Tarifas y Ocupación'!B12</f>
        <v>Media jornada</v>
      </c>
      <c r="C16" s="256">
        <f>+'B) Reajuste Tarifas y Ocupación'!M12</f>
        <v>84000</v>
      </c>
      <c r="D16" s="257">
        <f>+'B) Reajuste Tarifas y Ocupación'!N12</f>
        <v>100800</v>
      </c>
      <c r="E16" s="257">
        <f>+'B) Reajuste Tarifas y Ocupación'!O12</f>
        <v>100800</v>
      </c>
      <c r="F16" s="257">
        <f>+'B) Reajuste Tarifas y Ocupación'!P12</f>
        <v>143900</v>
      </c>
      <c r="G16" s="258">
        <f>+'B) Reajuste Tarifas y Ocupación'!Q12</f>
        <v>211600</v>
      </c>
      <c r="H16" s="276">
        <f t="shared" ref="H16:K17" si="0">IFERROR(C16/$Q16,0)</f>
        <v>0</v>
      </c>
      <c r="I16" s="135">
        <f t="shared" si="0"/>
        <v>0</v>
      </c>
      <c r="J16" s="135">
        <f t="shared" si="0"/>
        <v>0</v>
      </c>
      <c r="K16" s="135">
        <f t="shared" si="0"/>
        <v>0</v>
      </c>
      <c r="L16" s="136">
        <f t="shared" ref="L16" si="1">IFERROR(G16/$Q16,0)</f>
        <v>0</v>
      </c>
      <c r="M16" s="222" t="s">
        <v>127</v>
      </c>
      <c r="N16" s="191">
        <v>0</v>
      </c>
      <c r="O16" s="222" t="s">
        <v>128</v>
      </c>
      <c r="P16" s="191">
        <v>0</v>
      </c>
      <c r="Q16" s="278">
        <f>AVERAGE(N16,P16)</f>
        <v>0</v>
      </c>
      <c r="R16" s="20"/>
      <c r="S16" s="21"/>
    </row>
    <row r="17" spans="1:19" ht="12.75" customHeight="1" x14ac:dyDescent="0.2">
      <c r="A17" s="930"/>
      <c r="B17" s="274" t="str">
        <f>+'B) Reajuste Tarifas y Ocupación'!B13</f>
        <v>Media jornada Extendida</v>
      </c>
      <c r="C17" s="259">
        <f>+'B) Reajuste Tarifas y Ocupación'!M13</f>
        <v>120100</v>
      </c>
      <c r="D17" s="255">
        <f>+'B) Reajuste Tarifas y Ocupación'!N13</f>
        <v>144100</v>
      </c>
      <c r="E17" s="255">
        <f>+'B) Reajuste Tarifas y Ocupación'!O13</f>
        <v>144100</v>
      </c>
      <c r="F17" s="255">
        <f>+'B) Reajuste Tarifas y Ocupación'!P13</f>
        <v>195700</v>
      </c>
      <c r="G17" s="260">
        <f>+'B) Reajuste Tarifas y Ocupación'!Q13</f>
        <v>305100</v>
      </c>
      <c r="H17" s="138">
        <f t="shared" si="0"/>
        <v>0</v>
      </c>
      <c r="I17" s="137">
        <f t="shared" si="0"/>
        <v>0</v>
      </c>
      <c r="J17" s="137">
        <f t="shared" si="0"/>
        <v>0</v>
      </c>
      <c r="K17" s="137">
        <f t="shared" si="0"/>
        <v>0</v>
      </c>
      <c r="L17" s="277">
        <f t="shared" ref="L17" si="2">IFERROR(G17/$Q17,0)</f>
        <v>0</v>
      </c>
      <c r="M17" s="192" t="s">
        <v>127</v>
      </c>
      <c r="N17" s="193">
        <v>0</v>
      </c>
      <c r="O17" s="192" t="s">
        <v>128</v>
      </c>
      <c r="P17" s="193">
        <v>0</v>
      </c>
      <c r="Q17" s="279">
        <f>AVERAGE(N17,P17)</f>
        <v>0</v>
      </c>
      <c r="R17" s="20"/>
      <c r="S17" s="21"/>
    </row>
    <row r="18" spans="1:19" ht="13.5" thickBot="1" x14ac:dyDescent="0.25">
      <c r="A18" s="931"/>
      <c r="B18" s="275" t="str">
        <f>+'B) Reajuste Tarifas y Ocupación'!B14</f>
        <v>Jornada Completa</v>
      </c>
      <c r="C18" s="626">
        <f>+'B) Reajuste Tarifas y Ocupación'!M14</f>
        <v>139900</v>
      </c>
      <c r="D18" s="627">
        <f>+'B) Reajuste Tarifas y Ocupación'!N14</f>
        <v>167900</v>
      </c>
      <c r="E18" s="627">
        <f>+'B) Reajuste Tarifas y Ocupación'!O14</f>
        <v>167900</v>
      </c>
      <c r="F18" s="627">
        <f>+'B) Reajuste Tarifas y Ocupación'!P14</f>
        <v>235400</v>
      </c>
      <c r="G18" s="628">
        <f>+'B) Reajuste Tarifas y Ocupación'!Q14</f>
        <v>374100</v>
      </c>
      <c r="H18" s="345">
        <f t="shared" ref="H18" si="3">IFERROR(C18/$Q18,0)</f>
        <v>0</v>
      </c>
      <c r="I18" s="346">
        <f t="shared" ref="I18:I19" si="4">IFERROR(D18/$Q18,0)</f>
        <v>0</v>
      </c>
      <c r="J18" s="346">
        <f t="shared" ref="J18:J19" si="5">IFERROR(E18/$Q18,0)</f>
        <v>0</v>
      </c>
      <c r="K18" s="346">
        <f t="shared" ref="K18:K19" si="6">IFERROR(F18/$Q18,0)</f>
        <v>0</v>
      </c>
      <c r="L18" s="350">
        <f t="shared" ref="L18:L19" si="7">IFERROR(G18/$Q18,0)</f>
        <v>0</v>
      </c>
      <c r="M18" s="194" t="s">
        <v>127</v>
      </c>
      <c r="N18" s="195">
        <v>0</v>
      </c>
      <c r="O18" s="194" t="s">
        <v>128</v>
      </c>
      <c r="P18" s="195">
        <v>0</v>
      </c>
      <c r="Q18" s="280">
        <f t="shared" ref="Q18" si="8">AVERAGE(N18,P18)</f>
        <v>0</v>
      </c>
      <c r="R18" s="20"/>
      <c r="S18" s="21"/>
    </row>
    <row r="19" spans="1:19" x14ac:dyDescent="0.2">
      <c r="A19" s="929" t="str">
        <f>'B) Reajuste Tarifas y Ocupación'!A15</f>
        <v>Sala Cuna Pequeños Héroes</v>
      </c>
      <c r="B19" s="621" t="str">
        <f>+'B) Reajuste Tarifas y Ocupación'!B15</f>
        <v>Diurna</v>
      </c>
      <c r="C19" s="572">
        <v>0</v>
      </c>
      <c r="D19" s="573">
        <f>+'B) Reajuste Tarifas y Ocupación'!N15</f>
        <v>416900</v>
      </c>
      <c r="E19" s="573">
        <f>+'B) Reajuste Tarifas y Ocupación'!O15</f>
        <v>416900</v>
      </c>
      <c r="F19" s="573">
        <f>+'B) Reajuste Tarifas y Ocupación'!P15</f>
        <v>434200</v>
      </c>
      <c r="G19" s="629">
        <f>+'B) Reajuste Tarifas y Ocupación'!Q15</f>
        <v>521100</v>
      </c>
      <c r="H19" s="624">
        <v>0</v>
      </c>
      <c r="I19" s="135">
        <f t="shared" si="4"/>
        <v>0</v>
      </c>
      <c r="J19" s="135">
        <f t="shared" si="5"/>
        <v>0</v>
      </c>
      <c r="K19" s="135">
        <f t="shared" si="6"/>
        <v>0</v>
      </c>
      <c r="L19" s="136">
        <f t="shared" si="7"/>
        <v>0</v>
      </c>
      <c r="M19" s="325" t="s">
        <v>227</v>
      </c>
      <c r="N19" s="191">
        <v>0</v>
      </c>
      <c r="O19" s="325" t="s">
        <v>227</v>
      </c>
      <c r="P19" s="191">
        <v>0</v>
      </c>
      <c r="Q19" s="278">
        <f>AVERAGE(N19,P19)</f>
        <v>0</v>
      </c>
    </row>
    <row r="20" spans="1:19" x14ac:dyDescent="0.2">
      <c r="A20" s="930"/>
      <c r="B20" s="622" t="str">
        <f>+'B) Reajuste Tarifas y Ocupación'!B16</f>
        <v>Nocturna</v>
      </c>
      <c r="C20" s="706"/>
      <c r="D20" s="707"/>
      <c r="E20" s="707"/>
      <c r="F20" s="707"/>
      <c r="G20" s="708"/>
      <c r="H20" s="700"/>
      <c r="I20" s="701"/>
      <c r="J20" s="701"/>
      <c r="K20" s="701"/>
      <c r="L20" s="702"/>
      <c r="M20" s="703"/>
      <c r="N20" s="704"/>
      <c r="O20" s="703"/>
      <c r="P20" s="704"/>
      <c r="Q20" s="705"/>
    </row>
    <row r="21" spans="1:19" ht="13.5" thickBot="1" x14ac:dyDescent="0.25">
      <c r="A21" s="931"/>
      <c r="B21" s="623" t="str">
        <f>+'B) Reajuste Tarifas y Ocupación'!B17</f>
        <v>Media Jornada</v>
      </c>
      <c r="C21" s="342">
        <f>+'B) Reajuste Tarifas y Ocupación'!M17</f>
        <v>208600</v>
      </c>
      <c r="D21" s="577">
        <f>+'B) Reajuste Tarifas y Ocupación'!N17</f>
        <v>250300</v>
      </c>
      <c r="E21" s="577">
        <f>+'B) Reajuste Tarifas y Ocupación'!O17</f>
        <v>250300</v>
      </c>
      <c r="F21" s="577">
        <f>+'B) Reajuste Tarifas y Ocupación'!P17</f>
        <v>312700</v>
      </c>
      <c r="G21" s="344">
        <f>+'B) Reajuste Tarifas y Ocupación'!Q17</f>
        <v>416900</v>
      </c>
      <c r="H21" s="625">
        <f t="shared" ref="H21" si="9">IFERROR(C21/$Q21,0)</f>
        <v>0</v>
      </c>
      <c r="I21" s="346">
        <f t="shared" ref="I21" si="10">IFERROR(D21/$Q21,0)</f>
        <v>0</v>
      </c>
      <c r="J21" s="346">
        <f t="shared" ref="J21" si="11">IFERROR(E21/$Q21,0)</f>
        <v>0</v>
      </c>
      <c r="K21" s="346">
        <f t="shared" ref="K21" si="12">IFERROR(F21/$Q21,0)</f>
        <v>0</v>
      </c>
      <c r="L21" s="350">
        <f t="shared" ref="L21" si="13">IFERROR(G21/$Q21,0)</f>
        <v>0</v>
      </c>
      <c r="M21" s="348" t="s">
        <v>227</v>
      </c>
      <c r="N21" s="349">
        <v>0</v>
      </c>
      <c r="O21" s="348" t="s">
        <v>227</v>
      </c>
      <c r="P21" s="349">
        <v>0</v>
      </c>
      <c r="Q21" s="280">
        <f t="shared" ref="Q21" si="14">AVERAGE(N21,P21)</f>
        <v>0</v>
      </c>
    </row>
  </sheetData>
  <sheetProtection algorithmName="SHA-512" hashValue="o9GRJGPEaB/z2Yxm1chs7iGgw8ID8urO6oVK7r8jI2RhI7sJycbJZreWdVJaKomDz3+DrcJnDbUkAHO5MZSAgQ==" saltValue="SQRgg3DjOLEke/PMDU2ZVA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/>
  </sheetViews>
  <sheetFormatPr baseColWidth="10" defaultColWidth="11.42578125" defaultRowHeight="12.75" x14ac:dyDescent="0.2"/>
  <cols>
    <col min="1" max="9" width="11.42578125" style="72"/>
    <col min="10" max="11" width="13.28515625" style="72" customWidth="1"/>
    <col min="12" max="16384" width="11.42578125" style="72"/>
  </cols>
  <sheetData>
    <row r="1" spans="1:16" x14ac:dyDescent="0.2">
      <c r="J1" s="216"/>
      <c r="K1" s="219"/>
    </row>
    <row r="2" spans="1:16" x14ac:dyDescent="0.2">
      <c r="J2" s="216" t="s">
        <v>202</v>
      </c>
      <c r="K2" s="219"/>
    </row>
    <row r="4" spans="1:16" ht="19.5" customHeight="1" x14ac:dyDescent="0.2">
      <c r="I4" s="217" t="s">
        <v>0</v>
      </c>
      <c r="J4" s="889" t="str">
        <f>+'B) Reajuste Tarifas y Ocupación'!F5</f>
        <v>(DEPTO./DELEG.)</v>
      </c>
      <c r="K4" s="890"/>
    </row>
    <row r="6" spans="1:16" ht="12.75" customHeight="1" x14ac:dyDescent="0.2">
      <c r="A6" s="218" t="s">
        <v>121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L36" sqref="L36"/>
    </sheetView>
  </sheetViews>
  <sheetFormatPr baseColWidth="10" defaultRowHeight="15" x14ac:dyDescent="0.25"/>
  <cols>
    <col min="1" max="1" width="38.140625" style="519" bestFit="1" customWidth="1"/>
    <col min="2" max="2" width="14.85546875" style="519" bestFit="1" customWidth="1"/>
    <col min="3" max="13" width="13.85546875" style="519" bestFit="1" customWidth="1"/>
    <col min="14" max="14" width="14.85546875" style="519" bestFit="1" customWidth="1"/>
    <col min="15" max="15" width="13.85546875" style="519" bestFit="1" customWidth="1"/>
    <col min="16" max="16384" width="11.42578125" style="519"/>
  </cols>
  <sheetData>
    <row r="2" spans="1:15" ht="15.75" x14ac:dyDescent="0.25">
      <c r="A2" s="957" t="s">
        <v>255</v>
      </c>
      <c r="B2" s="957"/>
      <c r="C2" s="957"/>
      <c r="D2" s="957"/>
    </row>
    <row r="4" spans="1:15" x14ac:dyDescent="0.25">
      <c r="A4" s="520" t="s">
        <v>262</v>
      </c>
      <c r="B4" s="521" t="s">
        <v>238</v>
      </c>
      <c r="C4" s="521" t="s">
        <v>239</v>
      </c>
      <c r="D4" s="521" t="s">
        <v>240</v>
      </c>
      <c r="E4" s="521" t="s">
        <v>241</v>
      </c>
      <c r="F4" s="521" t="s">
        <v>242</v>
      </c>
      <c r="G4" s="521" t="s">
        <v>243</v>
      </c>
      <c r="H4" s="521" t="s">
        <v>244</v>
      </c>
      <c r="I4" s="521" t="s">
        <v>245</v>
      </c>
      <c r="J4" s="521" t="s">
        <v>246</v>
      </c>
      <c r="K4" s="521" t="s">
        <v>247</v>
      </c>
      <c r="L4" s="521" t="s">
        <v>248</v>
      </c>
      <c r="M4" s="521" t="s">
        <v>249</v>
      </c>
    </row>
    <row r="5" spans="1:15" x14ac:dyDescent="0.25">
      <c r="A5" s="522" t="s">
        <v>256</v>
      </c>
      <c r="B5" s="523"/>
      <c r="C5" s="523"/>
      <c r="D5" s="523">
        <f>+'B) Reajuste Tarifas y Ocupación'!$I$25</f>
        <v>0</v>
      </c>
      <c r="E5" s="523">
        <f>+'B) Reajuste Tarifas y Ocupación'!$I$25</f>
        <v>0</v>
      </c>
      <c r="F5" s="523">
        <f>+'B) Reajuste Tarifas y Ocupación'!$I$25</f>
        <v>0</v>
      </c>
      <c r="G5" s="523">
        <f>+'B) Reajuste Tarifas y Ocupación'!$I$25</f>
        <v>0</v>
      </c>
      <c r="H5" s="523">
        <f>+'B) Reajuste Tarifas y Ocupación'!$I$25</f>
        <v>0</v>
      </c>
      <c r="I5" s="523">
        <f>+'B) Reajuste Tarifas y Ocupación'!$I$25</f>
        <v>0</v>
      </c>
      <c r="J5" s="523">
        <f>+'B) Reajuste Tarifas y Ocupación'!$I$25</f>
        <v>0</v>
      </c>
      <c r="K5" s="523">
        <f>+'B) Reajuste Tarifas y Ocupación'!$I$25</f>
        <v>0</v>
      </c>
      <c r="L5" s="523">
        <f>+'B) Reajuste Tarifas y Ocupación'!$I$25</f>
        <v>0</v>
      </c>
      <c r="M5" s="523">
        <f>+'B) Reajuste Tarifas y Ocupación'!$I$25</f>
        <v>0</v>
      </c>
    </row>
    <row r="6" spans="1:15" x14ac:dyDescent="0.25">
      <c r="A6" s="522" t="s">
        <v>257</v>
      </c>
      <c r="B6" s="523">
        <f>+COUNTA('F) Remuneraciones'!$C$11:$C$22)</f>
        <v>5</v>
      </c>
      <c r="C6" s="523">
        <f>+COUNTA('F) Remuneraciones'!$C$11:$C$22)</f>
        <v>5</v>
      </c>
      <c r="D6" s="523">
        <f>+COUNTA('F) Remuneraciones'!$C$11:$C$22)</f>
        <v>5</v>
      </c>
      <c r="E6" s="523">
        <f>+COUNTA('F) Remuneraciones'!$C$11:$C$22)</f>
        <v>5</v>
      </c>
      <c r="F6" s="523">
        <f>+COUNTA('F) Remuneraciones'!$C$11:$C$22)</f>
        <v>5</v>
      </c>
      <c r="G6" s="523">
        <f>+COUNTA('F) Remuneraciones'!$C$11:$C$22)</f>
        <v>5</v>
      </c>
      <c r="H6" s="523">
        <f>+COUNTA('F) Remuneraciones'!$C$11:$C$22)</f>
        <v>5</v>
      </c>
      <c r="I6" s="523">
        <f>+COUNTA('F) Remuneraciones'!$C$11:$C$22)</f>
        <v>5</v>
      </c>
      <c r="J6" s="523">
        <f>+COUNTA('F) Remuneraciones'!$C$11:$C$22)</f>
        <v>5</v>
      </c>
      <c r="K6" s="523">
        <f>+COUNTA('F) Remuneraciones'!$C$11:$C$22)</f>
        <v>5</v>
      </c>
      <c r="L6" s="523">
        <f>+COUNTA('F) Remuneraciones'!$C$11:$C$22)</f>
        <v>5</v>
      </c>
      <c r="M6" s="523">
        <f>+COUNTA('F) Remuneraciones'!$C$11:$C$22)</f>
        <v>5</v>
      </c>
    </row>
    <row r="7" spans="1:15" x14ac:dyDescent="0.25">
      <c r="A7" s="522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</row>
    <row r="8" spans="1:15" ht="30" x14ac:dyDescent="0.25">
      <c r="A8" s="525" t="str">
        <f>+'A) Resumen Ingresos y Egresos'!A21</f>
        <v>Jardín Infantil Pequeños Héroes</v>
      </c>
      <c r="B8" s="521" t="s">
        <v>238</v>
      </c>
      <c r="C8" s="521" t="s">
        <v>239</v>
      </c>
      <c r="D8" s="521" t="s">
        <v>240</v>
      </c>
      <c r="E8" s="521" t="s">
        <v>241</v>
      </c>
      <c r="F8" s="521" t="s">
        <v>242</v>
      </c>
      <c r="G8" s="521" t="s">
        <v>243</v>
      </c>
      <c r="H8" s="521" t="s">
        <v>244</v>
      </c>
      <c r="I8" s="521" t="s">
        <v>245</v>
      </c>
      <c r="J8" s="521" t="s">
        <v>246</v>
      </c>
      <c r="K8" s="521" t="s">
        <v>247</v>
      </c>
      <c r="L8" s="521" t="s">
        <v>248</v>
      </c>
      <c r="M8" s="521" t="s">
        <v>249</v>
      </c>
      <c r="N8" s="521" t="s">
        <v>258</v>
      </c>
    </row>
    <row r="9" spans="1:15" x14ac:dyDescent="0.25">
      <c r="A9" s="526" t="s">
        <v>250</v>
      </c>
      <c r="B9" s="527">
        <f>+'A) Resumen Ingresos y Egresos'!P30</f>
        <v>0</v>
      </c>
      <c r="C9" s="527">
        <f>+'A) Resumen Ingresos y Egresos'!N30*0.7</f>
        <v>0</v>
      </c>
      <c r="D9" s="527">
        <f>+'A) Resumen Ingresos y Egresos'!N30*0.3+'A) Resumen Ingresos y Egresos'!O30*0.1</f>
        <v>0</v>
      </c>
      <c r="E9" s="527">
        <f>+'A) Resumen Ingresos y Egresos'!$O$30*0.1</f>
        <v>0</v>
      </c>
      <c r="F9" s="527">
        <f>+'A) Resumen Ingresos y Egresos'!$O$30*0.1</f>
        <v>0</v>
      </c>
      <c r="G9" s="527">
        <f>+'A) Resumen Ingresos y Egresos'!$O$30*0.1</f>
        <v>0</v>
      </c>
      <c r="H9" s="527">
        <f>+'A) Resumen Ingresos y Egresos'!$O$30*0.1</f>
        <v>0</v>
      </c>
      <c r="I9" s="527">
        <f>+'A) Resumen Ingresos y Egresos'!$O$30*0.1</f>
        <v>0</v>
      </c>
      <c r="J9" s="527">
        <f>+'A) Resumen Ingresos y Egresos'!$O$30*0.1</f>
        <v>0</v>
      </c>
      <c r="K9" s="527">
        <f>+'A) Resumen Ingresos y Egresos'!$O$30*0.1</f>
        <v>0</v>
      </c>
      <c r="L9" s="527">
        <f>+'A) Resumen Ingresos y Egresos'!$O$30*0.1</f>
        <v>0</v>
      </c>
      <c r="M9" s="527">
        <f>+'A) Resumen Ingresos y Egresos'!$O$30*0.1</f>
        <v>0</v>
      </c>
      <c r="N9" s="528">
        <f>SUM(B9:M9)</f>
        <v>0</v>
      </c>
    </row>
    <row r="10" spans="1:15" x14ac:dyDescent="0.25">
      <c r="A10" s="526" t="s">
        <v>251</v>
      </c>
      <c r="B10" s="527">
        <f>SUM('F) Remuneraciones'!$H$11:$H$22)/12</f>
        <v>188333.33333333334</v>
      </c>
      <c r="C10" s="527">
        <f>SUM('F) Remuneraciones'!$H$11:$H$22)/12</f>
        <v>188333.33333333334</v>
      </c>
      <c r="D10" s="527">
        <f>SUM('F) Remuneraciones'!$H$11:$H$22)/12</f>
        <v>188333.33333333334</v>
      </c>
      <c r="E10" s="527">
        <f>SUM('F) Remuneraciones'!$H$11:$H$22)/12</f>
        <v>188333.33333333334</v>
      </c>
      <c r="F10" s="527">
        <f>SUM('F) Remuneraciones'!$H$11:$H$22)/12</f>
        <v>188333.33333333334</v>
      </c>
      <c r="G10" s="527">
        <f>SUM('F) Remuneraciones'!$H$11:$H$22)/12</f>
        <v>188333.33333333334</v>
      </c>
      <c r="H10" s="527">
        <f>SUM('F) Remuneraciones'!$H$11:$H$22)/12</f>
        <v>188333.33333333334</v>
      </c>
      <c r="I10" s="527">
        <f>SUM('F) Remuneraciones'!$H$11:$H$22)/12</f>
        <v>188333.33333333334</v>
      </c>
      <c r="J10" s="527">
        <f>SUM('F) Remuneraciones'!$H$11:$H$22)/12</f>
        <v>188333.33333333334</v>
      </c>
      <c r="K10" s="527">
        <f>SUM('F) Remuneraciones'!$H$11:$H$22)/12</f>
        <v>188333.33333333334</v>
      </c>
      <c r="L10" s="527">
        <f>SUM('F) Remuneraciones'!$H$11:$H$22)/12</f>
        <v>188333.33333333334</v>
      </c>
      <c r="M10" s="527">
        <f>SUM('F) Remuneraciones'!$H$11:$H$22)/12</f>
        <v>188333.33333333334</v>
      </c>
      <c r="N10" s="528">
        <f t="shared" ref="N10:N12" si="0">SUM(B10:M10)</f>
        <v>2259999.9999999995</v>
      </c>
    </row>
    <row r="11" spans="1:15" x14ac:dyDescent="0.25">
      <c r="A11" s="526" t="s">
        <v>252</v>
      </c>
      <c r="B11" s="527">
        <f>SUM('F) Remuneraciones'!I11:I22)*0.5</f>
        <v>50004.5</v>
      </c>
      <c r="C11" s="527">
        <v>0</v>
      </c>
      <c r="D11" s="527">
        <v>0</v>
      </c>
      <c r="E11" s="527">
        <v>0</v>
      </c>
      <c r="F11" s="527">
        <v>0</v>
      </c>
      <c r="G11" s="527">
        <v>0</v>
      </c>
      <c r="H11" s="527">
        <v>0</v>
      </c>
      <c r="I11" s="527">
        <v>0</v>
      </c>
      <c r="J11" s="527">
        <f>SUM('F) Remuneraciones'!J11:J22*0.5)</f>
        <v>100000</v>
      </c>
      <c r="K11" s="527">
        <v>0</v>
      </c>
      <c r="L11" s="527">
        <v>0</v>
      </c>
      <c r="M11" s="527">
        <f>+B11+J11</f>
        <v>150004.5</v>
      </c>
      <c r="N11" s="528">
        <f t="shared" si="0"/>
        <v>300009</v>
      </c>
    </row>
    <row r="12" spans="1:15" x14ac:dyDescent="0.25">
      <c r="A12" s="526" t="s">
        <v>253</v>
      </c>
      <c r="B12" s="527">
        <f>(+'C) Costos Directos'!$H$75-'C) Costos Directos'!$D$14)*0.05</f>
        <v>53963.910000000011</v>
      </c>
      <c r="C12" s="527">
        <f>(+'C) Costos Directos'!$H$75-'C) Costos Directos'!$D$14)*0.05</f>
        <v>53963.910000000011</v>
      </c>
      <c r="D12" s="527">
        <f>(+'C) Costos Directos'!$H$75-'C) Costos Directos'!$D$14)*0.09</f>
        <v>97135.038000000015</v>
      </c>
      <c r="E12" s="527">
        <f>(+'C) Costos Directos'!$H$75-'C) Costos Directos'!$D$14)*0.09</f>
        <v>97135.038000000015</v>
      </c>
      <c r="F12" s="527">
        <f>(+'C) Costos Directos'!$H$75-'C) Costos Directos'!$D$14)*0.09</f>
        <v>97135.038000000015</v>
      </c>
      <c r="G12" s="527">
        <f>(+'C) Costos Directos'!$H$75-'C) Costos Directos'!$D$14)*0.09</f>
        <v>97135.038000000015</v>
      </c>
      <c r="H12" s="527">
        <f>(+'C) Costos Directos'!$H$75-'C) Costos Directos'!$D$14)*0.09</f>
        <v>97135.038000000015</v>
      </c>
      <c r="I12" s="527">
        <f>(+'C) Costos Directos'!$H$75-'C) Costos Directos'!$D$14)*0.09</f>
        <v>97135.038000000015</v>
      </c>
      <c r="J12" s="527">
        <f>(+'C) Costos Directos'!$H$75-'C) Costos Directos'!$D$14)*0.09</f>
        <v>97135.038000000015</v>
      </c>
      <c r="K12" s="527">
        <f>(+'C) Costos Directos'!$H$75-'C) Costos Directos'!$D$14)*0.09</f>
        <v>97135.038000000015</v>
      </c>
      <c r="L12" s="527">
        <f>(+'C) Costos Directos'!$H$75-'C) Costos Directos'!$D$14)*0.09</f>
        <v>97135.038000000015</v>
      </c>
      <c r="M12" s="527">
        <f>(+'C) Costos Directos'!$H$75-'C) Costos Directos'!$D$14)*0.09</f>
        <v>97135.038000000015</v>
      </c>
      <c r="N12" s="528">
        <f t="shared" si="0"/>
        <v>1079278.2000000004</v>
      </c>
      <c r="O12" s="527"/>
    </row>
    <row r="13" spans="1:15" x14ac:dyDescent="0.25">
      <c r="A13" s="529" t="s">
        <v>259</v>
      </c>
      <c r="B13" s="530">
        <f t="shared" ref="B13:M13" si="1">+B9-B10-B11-B12</f>
        <v>-292301.74333333335</v>
      </c>
      <c r="C13" s="530">
        <f t="shared" si="1"/>
        <v>-242297.24333333335</v>
      </c>
      <c r="D13" s="530">
        <f t="shared" si="1"/>
        <v>-285468.37133333337</v>
      </c>
      <c r="E13" s="530">
        <f t="shared" si="1"/>
        <v>-285468.37133333337</v>
      </c>
      <c r="F13" s="530">
        <f t="shared" si="1"/>
        <v>-285468.37133333337</v>
      </c>
      <c r="G13" s="530">
        <f t="shared" si="1"/>
        <v>-285468.37133333337</v>
      </c>
      <c r="H13" s="530">
        <f t="shared" si="1"/>
        <v>-285468.37133333337</v>
      </c>
      <c r="I13" s="530">
        <f t="shared" si="1"/>
        <v>-285468.37133333337</v>
      </c>
      <c r="J13" s="530">
        <f t="shared" si="1"/>
        <v>-385468.37133333337</v>
      </c>
      <c r="K13" s="530">
        <f t="shared" si="1"/>
        <v>-285468.37133333337</v>
      </c>
      <c r="L13" s="530">
        <f t="shared" si="1"/>
        <v>-285468.37133333337</v>
      </c>
      <c r="M13" s="530">
        <f t="shared" si="1"/>
        <v>-435472.87133333337</v>
      </c>
      <c r="N13" s="530">
        <f>+N9-N10-N11-N12</f>
        <v>-3639287.2</v>
      </c>
      <c r="O13" s="527"/>
    </row>
    <row r="16" spans="1:15" x14ac:dyDescent="0.25">
      <c r="A16" s="520" t="s">
        <v>262</v>
      </c>
      <c r="B16" s="521" t="s">
        <v>238</v>
      </c>
      <c r="C16" s="521" t="s">
        <v>239</v>
      </c>
      <c r="D16" s="521" t="s">
        <v>240</v>
      </c>
      <c r="E16" s="521" t="s">
        <v>241</v>
      </c>
      <c r="F16" s="521" t="s">
        <v>242</v>
      </c>
      <c r="G16" s="521" t="s">
        <v>243</v>
      </c>
      <c r="H16" s="521" t="s">
        <v>244</v>
      </c>
      <c r="I16" s="521" t="s">
        <v>245</v>
      </c>
      <c r="J16" s="521" t="s">
        <v>246</v>
      </c>
      <c r="K16" s="521" t="s">
        <v>247</v>
      </c>
      <c r="L16" s="521" t="s">
        <v>248</v>
      </c>
      <c r="M16" s="521" t="s">
        <v>249</v>
      </c>
    </row>
    <row r="17" spans="1:14" x14ac:dyDescent="0.25">
      <c r="A17" s="522" t="s">
        <v>256</v>
      </c>
      <c r="B17" s="523"/>
      <c r="C17" s="523"/>
      <c r="D17" s="523">
        <f>+'B) Reajuste Tarifas y Ocupación'!$I$28</f>
        <v>0</v>
      </c>
      <c r="E17" s="523">
        <f>+'B) Reajuste Tarifas y Ocupación'!$I$28</f>
        <v>0</v>
      </c>
      <c r="F17" s="523">
        <f>+'B) Reajuste Tarifas y Ocupación'!$I$28</f>
        <v>0</v>
      </c>
      <c r="G17" s="523">
        <f>+'B) Reajuste Tarifas y Ocupación'!$I$28</f>
        <v>0</v>
      </c>
      <c r="H17" s="523">
        <f>+'B) Reajuste Tarifas y Ocupación'!$I$28</f>
        <v>0</v>
      </c>
      <c r="I17" s="523">
        <f>+'B) Reajuste Tarifas y Ocupación'!$I$28</f>
        <v>0</v>
      </c>
      <c r="J17" s="523">
        <f>+'B) Reajuste Tarifas y Ocupación'!$I$28</f>
        <v>0</v>
      </c>
      <c r="K17" s="523">
        <f>+'B) Reajuste Tarifas y Ocupación'!$I$28</f>
        <v>0</v>
      </c>
      <c r="L17" s="523">
        <f>+'B) Reajuste Tarifas y Ocupación'!$I$28</f>
        <v>0</v>
      </c>
      <c r="M17" s="523">
        <f>+'B) Reajuste Tarifas y Ocupación'!$I$28</f>
        <v>0</v>
      </c>
    </row>
    <row r="18" spans="1:14" x14ac:dyDescent="0.25">
      <c r="A18" s="522" t="s">
        <v>257</v>
      </c>
      <c r="B18" s="523">
        <f>+COUNTA('F) Remuneraciones'!$C$23:$C$30)</f>
        <v>4</v>
      </c>
      <c r="C18" s="523">
        <f>+COUNTA('F) Remuneraciones'!$C$23:$C$30)</f>
        <v>4</v>
      </c>
      <c r="D18" s="523">
        <f>+COUNTA('F) Remuneraciones'!$C$23:$C$30)</f>
        <v>4</v>
      </c>
      <c r="E18" s="523">
        <f>+COUNTA('F) Remuneraciones'!$C$23:$C$30)</f>
        <v>4</v>
      </c>
      <c r="F18" s="523">
        <f>+COUNTA('F) Remuneraciones'!$C$23:$C$30)</f>
        <v>4</v>
      </c>
      <c r="G18" s="523">
        <f>+COUNTA('F) Remuneraciones'!$C$23:$C$30)</f>
        <v>4</v>
      </c>
      <c r="H18" s="523">
        <f>+COUNTA('F) Remuneraciones'!$C$23:$C$30)</f>
        <v>4</v>
      </c>
      <c r="I18" s="523">
        <f>+COUNTA('F) Remuneraciones'!$C$23:$C$30)</f>
        <v>4</v>
      </c>
      <c r="J18" s="523">
        <f>+COUNTA('F) Remuneraciones'!$C$23:$C$30)</f>
        <v>4</v>
      </c>
      <c r="K18" s="523">
        <f>+COUNTA('F) Remuneraciones'!$C$23:$C$30)</f>
        <v>4</v>
      </c>
      <c r="L18" s="523">
        <f>+COUNTA('F) Remuneraciones'!$C$23:$C$30)</f>
        <v>4</v>
      </c>
      <c r="M18" s="523">
        <f>+COUNTA('F) Remuneraciones'!$C$23:$C$30)</f>
        <v>4</v>
      </c>
    </row>
    <row r="19" spans="1:14" x14ac:dyDescent="0.25">
      <c r="A19" s="522"/>
      <c r="B19" s="524"/>
      <c r="C19" s="524"/>
      <c r="D19" s="524"/>
      <c r="E19" s="524"/>
      <c r="F19" s="524"/>
      <c r="G19" s="524"/>
      <c r="H19" s="524"/>
      <c r="I19" s="524"/>
      <c r="J19" s="524"/>
      <c r="K19" s="524"/>
      <c r="L19" s="524"/>
      <c r="M19" s="524"/>
    </row>
    <row r="20" spans="1:14" ht="30" x14ac:dyDescent="0.25">
      <c r="A20" s="525" t="str">
        <f>+'A) Resumen Ingresos y Egresos'!A31</f>
        <v>Sala Cuna Pequeños Héroes</v>
      </c>
      <c r="B20" s="521" t="s">
        <v>238</v>
      </c>
      <c r="C20" s="521" t="s">
        <v>239</v>
      </c>
      <c r="D20" s="521" t="s">
        <v>240</v>
      </c>
      <c r="E20" s="521" t="s">
        <v>241</v>
      </c>
      <c r="F20" s="521" t="s">
        <v>242</v>
      </c>
      <c r="G20" s="521" t="s">
        <v>243</v>
      </c>
      <c r="H20" s="521" t="s">
        <v>244</v>
      </c>
      <c r="I20" s="521" t="s">
        <v>245</v>
      </c>
      <c r="J20" s="521" t="s">
        <v>246</v>
      </c>
      <c r="K20" s="521" t="s">
        <v>247</v>
      </c>
      <c r="L20" s="521" t="s">
        <v>248</v>
      </c>
      <c r="M20" s="521" t="s">
        <v>249</v>
      </c>
      <c r="N20" s="521" t="s">
        <v>258</v>
      </c>
    </row>
    <row r="21" spans="1:14" x14ac:dyDescent="0.25">
      <c r="A21" s="526" t="s">
        <v>250</v>
      </c>
      <c r="B21" s="527">
        <f>(+'A) Resumen Ingresos y Egresos'!$N$40)/12+('A) Resumen Ingresos y Egresos'!$O$40)/12</f>
        <v>0</v>
      </c>
      <c r="C21" s="527">
        <f>(+'A) Resumen Ingresos y Egresos'!$N$40)/12+('A) Resumen Ingresos y Egresos'!$O$40)/12</f>
        <v>0</v>
      </c>
      <c r="D21" s="527">
        <f>(+'A) Resumen Ingresos y Egresos'!$N$40)/12+('A) Resumen Ingresos y Egresos'!$O$40)/12</f>
        <v>0</v>
      </c>
      <c r="E21" s="527">
        <f>(+'A) Resumen Ingresos y Egresos'!$N$40)/12+('A) Resumen Ingresos y Egresos'!$O$40)/12</f>
        <v>0</v>
      </c>
      <c r="F21" s="527">
        <f>(+'A) Resumen Ingresos y Egresos'!$N$40)/12+('A) Resumen Ingresos y Egresos'!$O$40)/12</f>
        <v>0</v>
      </c>
      <c r="G21" s="527">
        <f>(+'A) Resumen Ingresos y Egresos'!$N$40)/12+('A) Resumen Ingresos y Egresos'!$O$40)/12</f>
        <v>0</v>
      </c>
      <c r="H21" s="527">
        <f>(+'A) Resumen Ingresos y Egresos'!$N$40)/12+('A) Resumen Ingresos y Egresos'!$O$40)/12</f>
        <v>0</v>
      </c>
      <c r="I21" s="527">
        <f>(+'A) Resumen Ingresos y Egresos'!$N$40)/12+('A) Resumen Ingresos y Egresos'!$O$40)/12</f>
        <v>0</v>
      </c>
      <c r="J21" s="527">
        <f>(+'A) Resumen Ingresos y Egresos'!$N$40)/12+('A) Resumen Ingresos y Egresos'!$O$40)/12</f>
        <v>0</v>
      </c>
      <c r="K21" s="527">
        <f>(+'A) Resumen Ingresos y Egresos'!$N$40)/12+('A) Resumen Ingresos y Egresos'!$O$40)/12</f>
        <v>0</v>
      </c>
      <c r="L21" s="527">
        <f>(+'A) Resumen Ingresos y Egresos'!$N$40)/12+('A) Resumen Ingresos y Egresos'!$O$40)/12</f>
        <v>0</v>
      </c>
      <c r="M21" s="527">
        <f>(+'A) Resumen Ingresos y Egresos'!$N$40)/12+('A) Resumen Ingresos y Egresos'!$O$40)/12</f>
        <v>0</v>
      </c>
      <c r="N21" s="528">
        <f>SUM(B21:M21)</f>
        <v>0</v>
      </c>
    </row>
    <row r="22" spans="1:14" x14ac:dyDescent="0.25">
      <c r="A22" s="526" t="s">
        <v>251</v>
      </c>
      <c r="B22" s="527">
        <f>SUM('F) Remuneraciones'!$H$23:$H$30)/12</f>
        <v>188333.33333333334</v>
      </c>
      <c r="C22" s="527">
        <f>SUM('F) Remuneraciones'!$H$23:$H$30)/12</f>
        <v>188333.33333333334</v>
      </c>
      <c r="D22" s="527">
        <f>SUM('F) Remuneraciones'!$H$23:$H$30)/12</f>
        <v>188333.33333333334</v>
      </c>
      <c r="E22" s="527">
        <f>SUM('F) Remuneraciones'!$H$23:$H$30)/12</f>
        <v>188333.33333333334</v>
      </c>
      <c r="F22" s="527">
        <f>SUM('F) Remuneraciones'!$H$23:$H$30)/12</f>
        <v>188333.33333333334</v>
      </c>
      <c r="G22" s="527">
        <f>SUM('F) Remuneraciones'!$H$23:$H$30)/12</f>
        <v>188333.33333333334</v>
      </c>
      <c r="H22" s="527">
        <f>SUM('F) Remuneraciones'!$H$23:$H$30)/12</f>
        <v>188333.33333333334</v>
      </c>
      <c r="I22" s="527">
        <f>SUM('F) Remuneraciones'!$H$23:$H$30)/12</f>
        <v>188333.33333333334</v>
      </c>
      <c r="J22" s="527">
        <f>SUM('F) Remuneraciones'!$H$23:$H$30)/12</f>
        <v>188333.33333333334</v>
      </c>
      <c r="K22" s="527">
        <f>SUM('F) Remuneraciones'!$H$23:$H$30)/12</f>
        <v>188333.33333333334</v>
      </c>
      <c r="L22" s="527">
        <f>SUM('F) Remuneraciones'!$H$23:$H$30)/12</f>
        <v>188333.33333333334</v>
      </c>
      <c r="M22" s="527">
        <f>SUM('F) Remuneraciones'!$H$23:$H$30)/12</f>
        <v>188333.33333333334</v>
      </c>
      <c r="N22" s="528">
        <f t="shared" ref="N22:N24" si="2">SUM(B22:M22)</f>
        <v>2259999.9999999995</v>
      </c>
    </row>
    <row r="23" spans="1:14" x14ac:dyDescent="0.25">
      <c r="A23" s="526" t="s">
        <v>252</v>
      </c>
      <c r="B23" s="527">
        <f>SUM('F) Remuneraciones'!I23:I30)*0.5</f>
        <v>150000</v>
      </c>
      <c r="C23" s="527">
        <v>0</v>
      </c>
      <c r="D23" s="527">
        <v>0</v>
      </c>
      <c r="E23" s="527">
        <v>0</v>
      </c>
      <c r="F23" s="527">
        <v>0</v>
      </c>
      <c r="G23" s="527">
        <v>0</v>
      </c>
      <c r="H23" s="527">
        <v>0</v>
      </c>
      <c r="I23" s="527">
        <v>0</v>
      </c>
      <c r="J23" s="527">
        <f>SUM('F) Remuneraciones'!J23:J30)*0.5</f>
        <v>200000</v>
      </c>
      <c r="K23" s="527">
        <v>0</v>
      </c>
      <c r="L23" s="527">
        <v>0</v>
      </c>
      <c r="M23" s="527">
        <f>+B23+J23</f>
        <v>350000</v>
      </c>
      <c r="N23" s="528">
        <f t="shared" si="2"/>
        <v>700000</v>
      </c>
    </row>
    <row r="24" spans="1:14" x14ac:dyDescent="0.25">
      <c r="A24" s="526" t="s">
        <v>253</v>
      </c>
      <c r="B24" s="527">
        <f>(+'C) Costos Directos'!$H$139-'C) Costos Directos'!$D$78)/12</f>
        <v>38545.649999999987</v>
      </c>
      <c r="C24" s="527">
        <f>(+'C) Costos Directos'!$H$139-'C) Costos Directos'!$D$78)/12</f>
        <v>38545.649999999987</v>
      </c>
      <c r="D24" s="527">
        <f>(+'C) Costos Directos'!$H$139-'C) Costos Directos'!$D$78)/12</f>
        <v>38545.649999999987</v>
      </c>
      <c r="E24" s="527">
        <f>(+'C) Costos Directos'!$H$139-'C) Costos Directos'!$D$78)/12</f>
        <v>38545.649999999987</v>
      </c>
      <c r="F24" s="527">
        <f>(+'C) Costos Directos'!$H$139-'C) Costos Directos'!$D$78)/12</f>
        <v>38545.649999999987</v>
      </c>
      <c r="G24" s="527">
        <f>(+'C) Costos Directos'!$H$139-'C) Costos Directos'!$D$78)/12</f>
        <v>38545.649999999987</v>
      </c>
      <c r="H24" s="527">
        <f>(+'C) Costos Directos'!$H$139-'C) Costos Directos'!$D$78)/12</f>
        <v>38545.649999999987</v>
      </c>
      <c r="I24" s="527">
        <f>(+'C) Costos Directos'!$H$139-'C) Costos Directos'!$D$78)/12</f>
        <v>38545.649999999987</v>
      </c>
      <c r="J24" s="527">
        <f>(+'C) Costos Directos'!$H$139-'C) Costos Directos'!$D$78)/12</f>
        <v>38545.649999999987</v>
      </c>
      <c r="K24" s="527">
        <f>(+'C) Costos Directos'!$H$139-'C) Costos Directos'!$D$78)/12</f>
        <v>38545.649999999987</v>
      </c>
      <c r="L24" s="527">
        <f>(+'C) Costos Directos'!$H$139-'C) Costos Directos'!$D$78)/12</f>
        <v>38545.649999999987</v>
      </c>
      <c r="M24" s="527">
        <f>(+'C) Costos Directos'!$H$139-'C) Costos Directos'!$D$78)/12</f>
        <v>38545.649999999987</v>
      </c>
      <c r="N24" s="528">
        <f t="shared" si="2"/>
        <v>462547.79999999976</v>
      </c>
    </row>
    <row r="25" spans="1:14" x14ac:dyDescent="0.25">
      <c r="A25" s="529" t="s">
        <v>259</v>
      </c>
      <c r="B25" s="530">
        <f t="shared" ref="B25:M25" si="3">+B21-B22-B23-B24</f>
        <v>-376878.98333333334</v>
      </c>
      <c r="C25" s="530">
        <f t="shared" si="3"/>
        <v>-226878.98333333334</v>
      </c>
      <c r="D25" s="530">
        <f t="shared" si="3"/>
        <v>-226878.98333333334</v>
      </c>
      <c r="E25" s="530">
        <f t="shared" si="3"/>
        <v>-226878.98333333334</v>
      </c>
      <c r="F25" s="530">
        <f t="shared" si="3"/>
        <v>-226878.98333333334</v>
      </c>
      <c r="G25" s="530">
        <f t="shared" si="3"/>
        <v>-226878.98333333334</v>
      </c>
      <c r="H25" s="530">
        <f t="shared" si="3"/>
        <v>-226878.98333333334</v>
      </c>
      <c r="I25" s="530">
        <f t="shared" si="3"/>
        <v>-226878.98333333334</v>
      </c>
      <c r="J25" s="530">
        <f t="shared" si="3"/>
        <v>-426878.98333333334</v>
      </c>
      <c r="K25" s="530">
        <f t="shared" si="3"/>
        <v>-226878.98333333334</v>
      </c>
      <c r="L25" s="530">
        <f t="shared" si="3"/>
        <v>-226878.98333333334</v>
      </c>
      <c r="M25" s="530">
        <f t="shared" si="3"/>
        <v>-576878.9833333334</v>
      </c>
      <c r="N25" s="530">
        <f>+N21-N22-N23-N24</f>
        <v>-3422547.7999999993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2022-07-22T14:08:06Z</dcterms:modified>
</cp:coreProperties>
</file>