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\TARIFAS 2023\JI Y SC 2023\FORMATOS 2023 PARA PUBLICAR\"/>
    </mc:Choice>
  </mc:AlternateContent>
  <xr:revisionPtr revIDLastSave="0" documentId="13_ncr:1_{7FCC6CAA-BD2D-457F-AB61-5C454DCF3328}" xr6:coauthVersionLast="46" xr6:coauthVersionMax="46" xr10:uidLastSave="{00000000-0000-0000-0000-000000000000}"/>
  <bookViews>
    <workbookView xWindow="-120" yWindow="-120" windowWidth="29040" windowHeight="15840" tabRatio="929" activeTab="3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  <sheet name="I) Proyección Mensual." sheetId="16" r:id="rId11"/>
  </sheets>
  <externalReferences>
    <externalReference r:id="rId12"/>
  </externalReferences>
  <definedNames>
    <definedName name="__xlnm_Print_Area">'A) Resumen Ingresos y Egresos'!$A$1:$N$32</definedName>
    <definedName name="__xlnm_Print_Area_1">'C) Costos Directos'!$A$1:$H$38</definedName>
    <definedName name="__xlnm_Print_Area_2">'E) Resumen Tarifado '!$A$4:$G$13</definedName>
    <definedName name="__xlnm_Print_Titles">'A) Resumen Ingresos y Egresos'!$1:$19</definedName>
    <definedName name="__xlnm_Print_Titles_1">'C) Costos Directos'!$1:$11</definedName>
    <definedName name="__xlnm_Print_Titles_2">NA()</definedName>
    <definedName name="_xlnm.Print_Area" localSheetId="2">'A) Resumen Ingresos y Egresos'!$A$1:$N$32</definedName>
    <definedName name="_xlnm.Print_Area" localSheetId="4">'C) Costos Directos'!$A$1:$H$75</definedName>
    <definedName name="_xlnm.Print_Area" localSheetId="6">'E) Resumen Tarifado '!$A$4:$G$13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Egresos'!$1:$19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H28" i="7" l="1"/>
  <c r="B20" i="1"/>
  <c r="C20" i="1"/>
  <c r="D20" i="1"/>
  <c r="E20" i="1"/>
  <c r="J20" i="1" s="1"/>
  <c r="F20" i="1"/>
  <c r="G20" i="1"/>
  <c r="Q20" i="1"/>
  <c r="H20" i="1" s="1"/>
  <c r="B21" i="1"/>
  <c r="B22" i="1"/>
  <c r="C22" i="1"/>
  <c r="D22" i="1"/>
  <c r="E22" i="1"/>
  <c r="J22" i="1" s="1"/>
  <c r="F22" i="1"/>
  <c r="G22" i="1"/>
  <c r="Q22" i="1"/>
  <c r="K22" i="1" s="1"/>
  <c r="Q17" i="1"/>
  <c r="I17" i="1" s="1"/>
  <c r="B17" i="1"/>
  <c r="C17" i="1"/>
  <c r="D17" i="1"/>
  <c r="E17" i="1"/>
  <c r="F17" i="1"/>
  <c r="G17" i="1"/>
  <c r="M11" i="5"/>
  <c r="N11" i="5"/>
  <c r="O11" i="5"/>
  <c r="P11" i="5"/>
  <c r="Q11" i="5"/>
  <c r="R11" i="5"/>
  <c r="S11" i="5"/>
  <c r="T11" i="5"/>
  <c r="U11" i="5"/>
  <c r="V11" i="5"/>
  <c r="H11" i="5"/>
  <c r="I11" i="5"/>
  <c r="J11" i="5"/>
  <c r="K11" i="5"/>
  <c r="L11" i="5"/>
  <c r="B11" i="5"/>
  <c r="C11" i="5"/>
  <c r="D11" i="5"/>
  <c r="E11" i="5"/>
  <c r="F11" i="5"/>
  <c r="G11" i="5"/>
  <c r="J24" i="2"/>
  <c r="K24" i="2"/>
  <c r="F24" i="2" s="1"/>
  <c r="L24" i="2"/>
  <c r="M24" i="2"/>
  <c r="I24" i="2"/>
  <c r="D24" i="2" s="1"/>
  <c r="J23" i="2"/>
  <c r="K23" i="2"/>
  <c r="L23" i="2"/>
  <c r="M23" i="2"/>
  <c r="I23" i="2"/>
  <c r="P23" i="2"/>
  <c r="B28" i="7"/>
  <c r="P25" i="2"/>
  <c r="Q25" i="2" s="1"/>
  <c r="H24" i="2"/>
  <c r="G24" i="2"/>
  <c r="B23" i="2"/>
  <c r="I13" i="7"/>
  <c r="N13" i="7" s="1"/>
  <c r="J13" i="7"/>
  <c r="K13" i="7"/>
  <c r="P13" i="7" s="1"/>
  <c r="L13" i="7"/>
  <c r="Q13" i="7"/>
  <c r="M13" i="7"/>
  <c r="O13" i="7"/>
  <c r="L14" i="7"/>
  <c r="L15" i="7"/>
  <c r="L16" i="7"/>
  <c r="Q16" i="7" s="1"/>
  <c r="L18" i="7"/>
  <c r="V16" i="5" s="1"/>
  <c r="R16" i="5"/>
  <c r="H16" i="5"/>
  <c r="L16" i="5"/>
  <c r="K16" i="5"/>
  <c r="J16" i="5"/>
  <c r="I16" i="5"/>
  <c r="J23" i="16"/>
  <c r="B23" i="16"/>
  <c r="J11" i="16"/>
  <c r="M11" i="16" s="1"/>
  <c r="B11" i="16"/>
  <c r="C18" i="16"/>
  <c r="D18" i="16"/>
  <c r="E18" i="16"/>
  <c r="F18" i="16"/>
  <c r="G18" i="16"/>
  <c r="H18" i="16"/>
  <c r="I18" i="16"/>
  <c r="J18" i="16"/>
  <c r="K18" i="16"/>
  <c r="L18" i="16"/>
  <c r="M18" i="16"/>
  <c r="B18" i="16"/>
  <c r="C6" i="16"/>
  <c r="D6" i="16"/>
  <c r="E6" i="16"/>
  <c r="F6" i="16"/>
  <c r="G6" i="16"/>
  <c r="H6" i="16"/>
  <c r="I6" i="16"/>
  <c r="J6" i="16"/>
  <c r="K6" i="16"/>
  <c r="L6" i="16"/>
  <c r="M6" i="16"/>
  <c r="B6" i="16"/>
  <c r="H12" i="12"/>
  <c r="K12" i="12" s="1"/>
  <c r="H13" i="12"/>
  <c r="K13" i="12" s="1"/>
  <c r="H14" i="12"/>
  <c r="K14" i="12" s="1"/>
  <c r="H15" i="12"/>
  <c r="K15" i="12" s="1"/>
  <c r="H16" i="12"/>
  <c r="K16" i="12" s="1"/>
  <c r="H17" i="12"/>
  <c r="K17" i="12" s="1"/>
  <c r="H18" i="12"/>
  <c r="K18" i="12" s="1"/>
  <c r="H19" i="12"/>
  <c r="K19" i="12" s="1"/>
  <c r="H20" i="12"/>
  <c r="K20" i="12" s="1"/>
  <c r="H21" i="12"/>
  <c r="K21" i="12" s="1"/>
  <c r="H22" i="12"/>
  <c r="K22" i="12" s="1"/>
  <c r="H23" i="12"/>
  <c r="K23" i="12" s="1"/>
  <c r="H24" i="12"/>
  <c r="K24" i="12" s="1"/>
  <c r="H25" i="12"/>
  <c r="K25" i="12" s="1"/>
  <c r="H26" i="12"/>
  <c r="H27" i="12"/>
  <c r="K27" i="12" s="1"/>
  <c r="H28" i="12"/>
  <c r="H29" i="12"/>
  <c r="K29" i="12" s="1"/>
  <c r="H30" i="12"/>
  <c r="K30" i="12" s="1"/>
  <c r="H31" i="12"/>
  <c r="K31" i="12" s="1"/>
  <c r="H32" i="12"/>
  <c r="K32" i="12" s="1"/>
  <c r="H33" i="12"/>
  <c r="K33" i="12" s="1"/>
  <c r="H34" i="12"/>
  <c r="K34" i="12" s="1"/>
  <c r="H35" i="12"/>
  <c r="K35" i="12" s="1"/>
  <c r="H36" i="12"/>
  <c r="K36" i="12" s="1"/>
  <c r="H37" i="12"/>
  <c r="K37" i="12" s="1"/>
  <c r="H38" i="12"/>
  <c r="K38" i="12" s="1"/>
  <c r="H39" i="12"/>
  <c r="K39" i="12" s="1"/>
  <c r="H40" i="12"/>
  <c r="K40" i="12" s="1"/>
  <c r="H11" i="12"/>
  <c r="G10" i="16" s="1"/>
  <c r="K20" i="1" l="1"/>
  <c r="I22" i="1"/>
  <c r="I20" i="1"/>
  <c r="L22" i="1"/>
  <c r="H22" i="1"/>
  <c r="L20" i="1"/>
  <c r="K17" i="1"/>
  <c r="J17" i="1"/>
  <c r="L17" i="1"/>
  <c r="H17" i="1"/>
  <c r="E24" i="2"/>
  <c r="M23" i="16"/>
  <c r="E22" i="16"/>
  <c r="I22" i="16"/>
  <c r="K10" i="16"/>
  <c r="C10" i="16"/>
  <c r="L10" i="16"/>
  <c r="H10" i="16"/>
  <c r="D10" i="16"/>
  <c r="B22" i="16"/>
  <c r="J22" i="16"/>
  <c r="F22" i="16"/>
  <c r="M22" i="16"/>
  <c r="K11" i="12"/>
  <c r="L11" i="12" s="1"/>
  <c r="K28" i="12"/>
  <c r="M10" i="16"/>
  <c r="I10" i="16"/>
  <c r="E10" i="16"/>
  <c r="K22" i="16"/>
  <c r="G22" i="16"/>
  <c r="C22" i="16"/>
  <c r="B10" i="16"/>
  <c r="J10" i="16"/>
  <c r="F10" i="16"/>
  <c r="L22" i="16"/>
  <c r="H22" i="16"/>
  <c r="D22" i="16"/>
  <c r="K26" i="12"/>
  <c r="J40" i="2" l="1"/>
  <c r="K40" i="2"/>
  <c r="F40" i="2" s="1"/>
  <c r="L40" i="2"/>
  <c r="G40" i="2" s="1"/>
  <c r="M40" i="2"/>
  <c r="H40" i="2" s="1"/>
  <c r="I40" i="2"/>
  <c r="P41" i="2"/>
  <c r="D41" i="2"/>
  <c r="M39" i="2"/>
  <c r="H39" i="2" s="1"/>
  <c r="L39" i="2"/>
  <c r="G39" i="2" s="1"/>
  <c r="K39" i="2"/>
  <c r="F39" i="2" s="1"/>
  <c r="J39" i="2"/>
  <c r="E39" i="2" s="1"/>
  <c r="I39" i="2"/>
  <c r="N23" i="16"/>
  <c r="I41" i="2" l="1"/>
  <c r="J41" i="2"/>
  <c r="F41" i="2"/>
  <c r="G41" i="2"/>
  <c r="H41" i="2"/>
  <c r="L41" i="2"/>
  <c r="E40" i="2"/>
  <c r="E41" i="2" s="1"/>
  <c r="N10" i="16"/>
  <c r="N22" i="16"/>
  <c r="M41" i="2"/>
  <c r="K41" i="2"/>
  <c r="N11" i="16"/>
  <c r="Q18" i="7"/>
  <c r="G16" i="5" s="1"/>
  <c r="Q16" i="5" s="1"/>
  <c r="M18" i="7"/>
  <c r="C16" i="5" s="1"/>
  <c r="M16" i="5" s="1"/>
  <c r="N41" i="2" l="1"/>
  <c r="O41" i="2"/>
  <c r="Q41" i="2" s="1"/>
  <c r="A78" i="3" l="1"/>
  <c r="M16" i="7"/>
  <c r="R14" i="5" l="1"/>
  <c r="V14" i="5"/>
  <c r="H14" i="5"/>
  <c r="W41" i="13"/>
  <c r="W46" i="13"/>
  <c r="J14" i="5" l="1"/>
  <c r="I14" i="5"/>
  <c r="I16" i="7"/>
  <c r="J16" i="7"/>
  <c r="K16" i="7"/>
  <c r="U14" i="5" s="1"/>
  <c r="I18" i="7"/>
  <c r="S16" i="5" s="1"/>
  <c r="J18" i="7"/>
  <c r="T16" i="5" s="1"/>
  <c r="K18" i="7"/>
  <c r="U16" i="5" s="1"/>
  <c r="N18" i="7" l="1"/>
  <c r="D16" i="5" s="1"/>
  <c r="N16" i="5" s="1"/>
  <c r="P18" i="7"/>
  <c r="F16" i="5" s="1"/>
  <c r="P16" i="5" s="1"/>
  <c r="O18" i="7"/>
  <c r="E16" i="5" s="1"/>
  <c r="O16" i="5" s="1"/>
  <c r="O16" i="7"/>
  <c r="T14" i="5"/>
  <c r="P16" i="7"/>
  <c r="K14" i="5"/>
  <c r="N16" i="7"/>
  <c r="S14" i="5"/>
  <c r="L14" i="5"/>
  <c r="I33" i="2"/>
  <c r="M33" i="2" l="1"/>
  <c r="L33" i="2"/>
  <c r="K33" i="2"/>
  <c r="J33" i="2"/>
  <c r="P43" i="3" l="1"/>
  <c r="D119" i="3" s="1"/>
  <c r="O43" i="3"/>
  <c r="D53" i="3" s="1"/>
  <c r="P61" i="3"/>
  <c r="D138" i="3" s="1"/>
  <c r="O61" i="3"/>
  <c r="D72" i="3" s="1"/>
  <c r="P60" i="3"/>
  <c r="D137" i="3" s="1"/>
  <c r="O60" i="3"/>
  <c r="D71" i="3" s="1"/>
  <c r="P59" i="3"/>
  <c r="D136" i="3" s="1"/>
  <c r="O59" i="3"/>
  <c r="D70" i="3" s="1"/>
  <c r="P58" i="3"/>
  <c r="D135" i="3" s="1"/>
  <c r="O58" i="3"/>
  <c r="D69" i="3" s="1"/>
  <c r="P57" i="3"/>
  <c r="D134" i="3" s="1"/>
  <c r="O57" i="3"/>
  <c r="D68" i="3" s="1"/>
  <c r="P56" i="3"/>
  <c r="D133" i="3" s="1"/>
  <c r="O56" i="3"/>
  <c r="D67" i="3" s="1"/>
  <c r="P55" i="3"/>
  <c r="D132" i="3" s="1"/>
  <c r="O55" i="3"/>
  <c r="D66" i="3" s="1"/>
  <c r="P53" i="3"/>
  <c r="D130" i="3" s="1"/>
  <c r="O53" i="3"/>
  <c r="D64" i="3" s="1"/>
  <c r="P52" i="3"/>
  <c r="D129" i="3" s="1"/>
  <c r="O52" i="3"/>
  <c r="D63" i="3" s="1"/>
  <c r="P51" i="3"/>
  <c r="D128" i="3" s="1"/>
  <c r="O51" i="3"/>
  <c r="D62" i="3" s="1"/>
  <c r="P50" i="3"/>
  <c r="D126" i="3" s="1"/>
  <c r="O50" i="3"/>
  <c r="D60" i="3" s="1"/>
  <c r="P49" i="3"/>
  <c r="D125" i="3" s="1"/>
  <c r="O49" i="3"/>
  <c r="D59" i="3" s="1"/>
  <c r="P48" i="3"/>
  <c r="D124" i="3" s="1"/>
  <c r="O48" i="3"/>
  <c r="D58" i="3" s="1"/>
  <c r="P47" i="3"/>
  <c r="D123" i="3" s="1"/>
  <c r="O47" i="3"/>
  <c r="D57" i="3" s="1"/>
  <c r="P45" i="3"/>
  <c r="D121" i="3" s="1"/>
  <c r="O45" i="3"/>
  <c r="D55" i="3" s="1"/>
  <c r="P44" i="3"/>
  <c r="D120" i="3" s="1"/>
  <c r="O44" i="3"/>
  <c r="D54" i="3" s="1"/>
  <c r="P42" i="3"/>
  <c r="D118" i="3" s="1"/>
  <c r="O42" i="3"/>
  <c r="D52" i="3" s="1"/>
  <c r="P41" i="3"/>
  <c r="D117" i="3" s="1"/>
  <c r="O41" i="3"/>
  <c r="D51" i="3" s="1"/>
  <c r="P40" i="3"/>
  <c r="D116" i="3" s="1"/>
  <c r="O40" i="3"/>
  <c r="D50" i="3" s="1"/>
  <c r="P39" i="3"/>
  <c r="D115" i="3" s="1"/>
  <c r="P38" i="3"/>
  <c r="D114" i="3" s="1"/>
  <c r="O38" i="3"/>
  <c r="D48" i="3" s="1"/>
  <c r="P36" i="3"/>
  <c r="D112" i="3" s="1"/>
  <c r="O36" i="3"/>
  <c r="D46" i="3" s="1"/>
  <c r="P34" i="3"/>
  <c r="D110" i="3" s="1"/>
  <c r="O34" i="3"/>
  <c r="D44" i="3" s="1"/>
  <c r="P33" i="3"/>
  <c r="D109" i="3" s="1"/>
  <c r="O33" i="3"/>
  <c r="D43" i="3" s="1"/>
  <c r="P30" i="3"/>
  <c r="D104" i="3" s="1"/>
  <c r="O30" i="3"/>
  <c r="D38" i="3" s="1"/>
  <c r="P29" i="3"/>
  <c r="D103" i="3" s="1"/>
  <c r="O29" i="3"/>
  <c r="D37" i="3" s="1"/>
  <c r="P28" i="3"/>
  <c r="D102" i="3" s="1"/>
  <c r="O28" i="3"/>
  <c r="D36" i="3" s="1"/>
  <c r="P27" i="3"/>
  <c r="D101" i="3" s="1"/>
  <c r="O27" i="3"/>
  <c r="D35" i="3" s="1"/>
  <c r="P26" i="3"/>
  <c r="D100" i="3" s="1"/>
  <c r="O26" i="3"/>
  <c r="D34" i="3" s="1"/>
  <c r="P25" i="3"/>
  <c r="D99" i="3" s="1"/>
  <c r="O25" i="3"/>
  <c r="D33" i="3" s="1"/>
  <c r="P24" i="3"/>
  <c r="D98" i="3" s="1"/>
  <c r="P23" i="3"/>
  <c r="D97" i="3" s="1"/>
  <c r="O23" i="3"/>
  <c r="D31" i="3" s="1"/>
  <c r="P22" i="3"/>
  <c r="D96" i="3" s="1"/>
  <c r="O22" i="3"/>
  <c r="D30" i="3" s="1"/>
  <c r="P21" i="3"/>
  <c r="D95" i="3" s="1"/>
  <c r="O21" i="3"/>
  <c r="D29" i="3" s="1"/>
  <c r="P20" i="3"/>
  <c r="D94" i="3" s="1"/>
  <c r="O20" i="3"/>
  <c r="D28" i="3" s="1"/>
  <c r="P19" i="3"/>
  <c r="D93" i="3" s="1"/>
  <c r="O19" i="3"/>
  <c r="D27" i="3" s="1"/>
  <c r="P18" i="3"/>
  <c r="D92" i="3" s="1"/>
  <c r="O18" i="3"/>
  <c r="D26" i="3" s="1"/>
  <c r="P17" i="3"/>
  <c r="D91" i="3" s="1"/>
  <c r="P16" i="3"/>
  <c r="D90" i="3" s="1"/>
  <c r="O16" i="3"/>
  <c r="D24" i="3" s="1"/>
  <c r="P15" i="3"/>
  <c r="D89" i="3" s="1"/>
  <c r="O15" i="3"/>
  <c r="D23" i="3" s="1"/>
  <c r="P14" i="3"/>
  <c r="D88" i="3" s="1"/>
  <c r="O14" i="3"/>
  <c r="D22" i="3" s="1"/>
  <c r="G140" i="3"/>
  <c r="G139" i="3" s="1"/>
  <c r="D139" i="3"/>
  <c r="G138" i="3"/>
  <c r="G137" i="3"/>
  <c r="G136" i="3"/>
  <c r="G135" i="3"/>
  <c r="G134" i="3"/>
  <c r="G133" i="3"/>
  <c r="G132" i="3"/>
  <c r="G130" i="3"/>
  <c r="G129" i="3"/>
  <c r="G128" i="3"/>
  <c r="G126" i="3"/>
  <c r="G125" i="3"/>
  <c r="G124" i="3"/>
  <c r="G123" i="3"/>
  <c r="G121" i="3"/>
  <c r="G120" i="3"/>
  <c r="G119" i="3"/>
  <c r="G118" i="3"/>
  <c r="G117" i="3"/>
  <c r="G116" i="3"/>
  <c r="G115" i="3"/>
  <c r="G114" i="3"/>
  <c r="G112" i="3"/>
  <c r="G111" i="3" s="1"/>
  <c r="D111" i="3"/>
  <c r="G110" i="3"/>
  <c r="H110" i="3" s="1"/>
  <c r="G109" i="3"/>
  <c r="H109" i="3" s="1"/>
  <c r="G108" i="3"/>
  <c r="H108" i="3" s="1"/>
  <c r="G107" i="3"/>
  <c r="H107" i="3" s="1"/>
  <c r="D106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H87" i="3" s="1"/>
  <c r="G86" i="3"/>
  <c r="H86" i="3" s="1"/>
  <c r="G85" i="3"/>
  <c r="H85" i="3" s="1"/>
  <c r="G83" i="3"/>
  <c r="H83" i="3" s="1"/>
  <c r="G82" i="3"/>
  <c r="G81" i="3"/>
  <c r="H81" i="3" s="1"/>
  <c r="G80" i="3"/>
  <c r="H89" i="3" l="1"/>
  <c r="H90" i="3"/>
  <c r="H100" i="3"/>
  <c r="H115" i="3"/>
  <c r="H133" i="3"/>
  <c r="H137" i="3"/>
  <c r="H135" i="3"/>
  <c r="D122" i="3"/>
  <c r="D131" i="3"/>
  <c r="H88" i="3"/>
  <c r="H104" i="3"/>
  <c r="H114" i="3"/>
  <c r="D113" i="3"/>
  <c r="H93" i="3"/>
  <c r="H97" i="3"/>
  <c r="H101" i="3"/>
  <c r="H124" i="3"/>
  <c r="H128" i="3"/>
  <c r="H94" i="3"/>
  <c r="H98" i="3"/>
  <c r="H120" i="3"/>
  <c r="H91" i="3"/>
  <c r="H95" i="3"/>
  <c r="H103" i="3"/>
  <c r="H117" i="3"/>
  <c r="H121" i="3"/>
  <c r="H126" i="3"/>
  <c r="H130" i="3"/>
  <c r="H138" i="3"/>
  <c r="H136" i="3"/>
  <c r="H134" i="3"/>
  <c r="H125" i="3"/>
  <c r="H129" i="3"/>
  <c r="H119" i="3"/>
  <c r="H116" i="3"/>
  <c r="H118" i="3"/>
  <c r="H102" i="3"/>
  <c r="H99" i="3"/>
  <c r="D84" i="3"/>
  <c r="H92" i="3"/>
  <c r="H96" i="3"/>
  <c r="G79" i="3"/>
  <c r="O39" i="3"/>
  <c r="D49" i="3" s="1"/>
  <c r="O24" i="3"/>
  <c r="D32" i="3" s="1"/>
  <c r="O17" i="3"/>
  <c r="D25" i="3" s="1"/>
  <c r="G113" i="3"/>
  <c r="G131" i="3"/>
  <c r="G106" i="3"/>
  <c r="H106" i="3"/>
  <c r="G84" i="3"/>
  <c r="H132" i="3"/>
  <c r="H112" i="3"/>
  <c r="H111" i="3" s="1"/>
  <c r="H123" i="3"/>
  <c r="H140" i="3"/>
  <c r="H139" i="3" s="1"/>
  <c r="D18" i="3" l="1"/>
  <c r="H131" i="3"/>
  <c r="H113" i="3"/>
  <c r="H84" i="3"/>
  <c r="G78" i="3"/>
  <c r="B26" i="12" l="1"/>
  <c r="E14" i="5"/>
  <c r="O14" i="5" s="1"/>
  <c r="G14" i="5"/>
  <c r="Q14" i="5" s="1"/>
  <c r="C14" i="5"/>
  <c r="M14" i="5" s="1"/>
  <c r="A14" i="5"/>
  <c r="B16" i="5"/>
  <c r="B15" i="5"/>
  <c r="B14" i="5"/>
  <c r="A33" i="2"/>
  <c r="A20" i="16" s="1"/>
  <c r="A10" i="2"/>
  <c r="J34" i="2"/>
  <c r="K34" i="2"/>
  <c r="F34" i="2" s="1"/>
  <c r="L34" i="2"/>
  <c r="G34" i="2" s="1"/>
  <c r="M34" i="2"/>
  <c r="H34" i="2" s="1"/>
  <c r="I34" i="2"/>
  <c r="I35" i="2" s="1"/>
  <c r="B39" i="2"/>
  <c r="P38" i="2"/>
  <c r="M38" i="2"/>
  <c r="J38" i="2"/>
  <c r="I38" i="2"/>
  <c r="E38" i="2"/>
  <c r="D38" i="2"/>
  <c r="L38" i="2"/>
  <c r="F38" i="2"/>
  <c r="H38" i="2"/>
  <c r="G38" i="2"/>
  <c r="B36" i="2"/>
  <c r="P35" i="2"/>
  <c r="D35" i="2"/>
  <c r="G33" i="2"/>
  <c r="F33" i="2"/>
  <c r="E33" i="2"/>
  <c r="B33" i="2"/>
  <c r="B31" i="7"/>
  <c r="B32" i="7"/>
  <c r="B33" i="7"/>
  <c r="A31" i="7"/>
  <c r="H33" i="7"/>
  <c r="H31" i="7"/>
  <c r="F14" i="5"/>
  <c r="P14" i="5" s="1"/>
  <c r="D14" i="5"/>
  <c r="N14" i="5" s="1"/>
  <c r="M35" i="2" l="1"/>
  <c r="M42" i="2" s="1"/>
  <c r="I33" i="7"/>
  <c r="F127" i="3" s="1"/>
  <c r="G127" i="3" s="1"/>
  <c r="H33" i="2"/>
  <c r="H35" i="2" s="1"/>
  <c r="F35" i="2"/>
  <c r="G35" i="2"/>
  <c r="I42" i="2"/>
  <c r="J35" i="2"/>
  <c r="L26" i="12"/>
  <c r="L35" i="2"/>
  <c r="E34" i="2"/>
  <c r="E35" i="2" s="1"/>
  <c r="D42" i="2"/>
  <c r="P42" i="2"/>
  <c r="D10" i="2" s="1"/>
  <c r="N38" i="2"/>
  <c r="K35" i="2"/>
  <c r="K38" i="2"/>
  <c r="O38" i="2" s="1"/>
  <c r="H127" i="3" l="1"/>
  <c r="H122" i="3" s="1"/>
  <c r="H105" i="3" s="1"/>
  <c r="G122" i="3"/>
  <c r="G105" i="3" s="1"/>
  <c r="G141" i="3" s="1"/>
  <c r="G17" i="16"/>
  <c r="K17" i="16"/>
  <c r="F17" i="16"/>
  <c r="H17" i="16"/>
  <c r="L17" i="16"/>
  <c r="E17" i="16"/>
  <c r="I17" i="16"/>
  <c r="M17" i="16"/>
  <c r="J17" i="16"/>
  <c r="D17" i="16"/>
  <c r="D80" i="3"/>
  <c r="H80" i="3" s="1"/>
  <c r="L41" i="12"/>
  <c r="H82" i="3"/>
  <c r="J42" i="2"/>
  <c r="G42" i="2"/>
  <c r="F42" i="2"/>
  <c r="H42" i="2"/>
  <c r="L42" i="2"/>
  <c r="O35" i="2"/>
  <c r="Q38" i="2"/>
  <c r="E42" i="2"/>
  <c r="N35" i="2"/>
  <c r="K42" i="2"/>
  <c r="K140" i="3" l="1"/>
  <c r="D79" i="3"/>
  <c r="D78" i="3" s="1"/>
  <c r="D141" i="3" s="1"/>
  <c r="N42" i="2"/>
  <c r="H79" i="3"/>
  <c r="H78" i="3" s="1"/>
  <c r="H141" i="3" s="1"/>
  <c r="O42" i="2"/>
  <c r="C10" i="2" s="1"/>
  <c r="Q35" i="2"/>
  <c r="Q42" i="2" s="1"/>
  <c r="B10" i="2" l="1"/>
  <c r="E10" i="2" s="1"/>
  <c r="C21" i="16"/>
  <c r="G21" i="16"/>
  <c r="K21" i="16"/>
  <c r="D21" i="16"/>
  <c r="H21" i="16"/>
  <c r="L21" i="16"/>
  <c r="E21" i="16"/>
  <c r="I21" i="16"/>
  <c r="M21" i="16"/>
  <c r="F21" i="16"/>
  <c r="J21" i="16"/>
  <c r="B21" i="16"/>
  <c r="F10" i="2"/>
  <c r="D24" i="16"/>
  <c r="H24" i="16"/>
  <c r="L24" i="16"/>
  <c r="E24" i="16"/>
  <c r="I24" i="16"/>
  <c r="M24" i="16"/>
  <c r="F24" i="16"/>
  <c r="J24" i="16"/>
  <c r="B24" i="16"/>
  <c r="C24" i="16"/>
  <c r="G24" i="16"/>
  <c r="K24" i="16"/>
  <c r="N21" i="16" l="1"/>
  <c r="H13" i="5"/>
  <c r="I13" i="5"/>
  <c r="J13" i="5"/>
  <c r="K13" i="5"/>
  <c r="L13" i="5"/>
  <c r="R13" i="5"/>
  <c r="M15" i="7"/>
  <c r="V13" i="5"/>
  <c r="K15" i="7"/>
  <c r="P15" i="7" s="1"/>
  <c r="J15" i="7"/>
  <c r="O15" i="7" s="1"/>
  <c r="I15" i="7"/>
  <c r="S13" i="5" s="1"/>
  <c r="I25" i="2" l="1"/>
  <c r="D23" i="2"/>
  <c r="D25" i="2" s="1"/>
  <c r="F23" i="2"/>
  <c r="F25" i="2" s="1"/>
  <c r="K25" i="2"/>
  <c r="G23" i="2"/>
  <c r="G25" i="2" s="1"/>
  <c r="L25" i="2"/>
  <c r="T13" i="5"/>
  <c r="N15" i="7"/>
  <c r="U13" i="5"/>
  <c r="Q15" i="7"/>
  <c r="B26" i="2"/>
  <c r="E23" i="2" l="1"/>
  <c r="E25" i="2" s="1"/>
  <c r="J25" i="2"/>
  <c r="H23" i="2"/>
  <c r="H25" i="2" s="1"/>
  <c r="M25" i="2"/>
  <c r="O25" i="2" s="1"/>
  <c r="J27" i="2"/>
  <c r="K27" i="2"/>
  <c r="L27" i="2"/>
  <c r="M27" i="2"/>
  <c r="I27" i="2"/>
  <c r="Q18" i="1"/>
  <c r="B18" i="1"/>
  <c r="R12" i="5"/>
  <c r="H12" i="5"/>
  <c r="I12" i="5"/>
  <c r="J12" i="5"/>
  <c r="K12" i="5"/>
  <c r="L12" i="5"/>
  <c r="B12" i="5"/>
  <c r="P26" i="2"/>
  <c r="H29" i="7"/>
  <c r="M14" i="7"/>
  <c r="C12" i="5" s="1"/>
  <c r="M12" i="5" s="1"/>
  <c r="Q14" i="7"/>
  <c r="M26" i="2" s="1"/>
  <c r="K14" i="7"/>
  <c r="P14" i="7" s="1"/>
  <c r="F18" i="1" s="1"/>
  <c r="J14" i="7"/>
  <c r="O14" i="7" s="1"/>
  <c r="E18" i="1" s="1"/>
  <c r="I14" i="7"/>
  <c r="N25" i="2" l="1"/>
  <c r="N14" i="7"/>
  <c r="J26" i="2" s="1"/>
  <c r="V12" i="5"/>
  <c r="K18" i="1"/>
  <c r="T12" i="5"/>
  <c r="U12" i="5"/>
  <c r="S12" i="5"/>
  <c r="F12" i="5"/>
  <c r="P12" i="5" s="1"/>
  <c r="L26" i="2"/>
  <c r="E12" i="5"/>
  <c r="O12" i="5" s="1"/>
  <c r="G18" i="1"/>
  <c r="L18" i="1" s="1"/>
  <c r="C18" i="1"/>
  <c r="H18" i="1" s="1"/>
  <c r="K26" i="2"/>
  <c r="I26" i="2"/>
  <c r="G12" i="5"/>
  <c r="Q12" i="5" s="1"/>
  <c r="J18" i="1"/>
  <c r="B29" i="7"/>
  <c r="B30" i="7"/>
  <c r="D12" i="5" l="1"/>
  <c r="N12" i="5" s="1"/>
  <c r="D18" i="1"/>
  <c r="I18" i="1" s="1"/>
  <c r="P28" i="2"/>
  <c r="M28" i="2"/>
  <c r="K28" i="2"/>
  <c r="I28" i="2"/>
  <c r="L28" i="2"/>
  <c r="E26" i="2"/>
  <c r="G27" i="2"/>
  <c r="E27" i="2"/>
  <c r="H26" i="2"/>
  <c r="F26" i="2"/>
  <c r="D26" i="2"/>
  <c r="E28" i="2" l="1"/>
  <c r="J28" i="2"/>
  <c r="G26" i="2"/>
  <c r="G28" i="2" s="1"/>
  <c r="F27" i="2"/>
  <c r="F28" i="2" s="1"/>
  <c r="D27" i="2"/>
  <c r="D28" i="2" s="1"/>
  <c r="H27" i="2"/>
  <c r="H28" i="2" s="1"/>
  <c r="O28" i="2" l="1"/>
  <c r="N28" i="2"/>
  <c r="Q28" i="2" l="1"/>
  <c r="G20" i="3"/>
  <c r="H20" i="3" s="1"/>
  <c r="G21" i="3"/>
  <c r="H21" i="3" s="1"/>
  <c r="I12" i="7" l="1"/>
  <c r="N12" i="7" s="1"/>
  <c r="M12" i="7" l="1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0" i="5"/>
  <c r="J10" i="5"/>
  <c r="K10" i="5"/>
  <c r="L10" i="5"/>
  <c r="W78" i="13"/>
  <c r="W70" i="13"/>
  <c r="W60" i="13"/>
  <c r="W49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W40" i="13" l="1"/>
  <c r="K70" i="13"/>
  <c r="K62" i="13"/>
  <c r="N15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I21" i="2"/>
  <c r="R62" i="13" l="1"/>
  <c r="P62" i="13"/>
  <c r="N62" i="13"/>
  <c r="W80" i="13"/>
  <c r="O62" i="13" l="1"/>
  <c r="AB15" i="13" s="1"/>
  <c r="AI15" i="13" s="1"/>
  <c r="AJ15" i="13" s="1"/>
  <c r="AC15" i="13"/>
  <c r="M62" i="13"/>
  <c r="Z15" i="13" s="1"/>
  <c r="AG15" i="13" s="1"/>
  <c r="AH15" i="13" s="1"/>
  <c r="AA15" i="13"/>
  <c r="Q62" i="13"/>
  <c r="AD15" i="13" s="1"/>
  <c r="AK15" i="13" s="1"/>
  <c r="AL15" i="13" s="1"/>
  <c r="AE15" i="13"/>
  <c r="I20" i="2"/>
  <c r="AP15" i="13" l="1"/>
  <c r="AN15" i="13"/>
  <c r="AR15" i="13"/>
  <c r="C13" i="5"/>
  <c r="M13" i="5" s="1"/>
  <c r="C19" i="1"/>
  <c r="D16" i="1"/>
  <c r="I16" i="1" s="1"/>
  <c r="S10" i="5"/>
  <c r="L12" i="7"/>
  <c r="Q12" i="7" s="1"/>
  <c r="K12" i="7"/>
  <c r="P12" i="7" s="1"/>
  <c r="F16" i="1" l="1"/>
  <c r="K16" i="1" s="1"/>
  <c r="U10" i="5"/>
  <c r="G16" i="1"/>
  <c r="L16" i="1" s="1"/>
  <c r="V10" i="5"/>
  <c r="P20" i="2"/>
  <c r="E13" i="5" l="1"/>
  <c r="O13" i="5" s="1"/>
  <c r="E19" i="1"/>
  <c r="G13" i="5"/>
  <c r="Q13" i="5" s="1"/>
  <c r="G19" i="1"/>
  <c r="D13" i="5"/>
  <c r="N13" i="5" s="1"/>
  <c r="D19" i="1"/>
  <c r="F13" i="5"/>
  <c r="P13" i="5" s="1"/>
  <c r="F19" i="1"/>
  <c r="L20" i="2"/>
  <c r="P29" i="2"/>
  <c r="P31" i="2" s="1"/>
  <c r="P22" i="2" l="1"/>
  <c r="P32" i="2" l="1"/>
  <c r="P43" i="2" s="1"/>
  <c r="K30" i="2"/>
  <c r="F30" i="2" s="1"/>
  <c r="K21" i="2"/>
  <c r="F21" i="2" s="1"/>
  <c r="J12" i="7"/>
  <c r="O12" i="7" s="1"/>
  <c r="H27" i="7"/>
  <c r="B9" i="16" l="1"/>
  <c r="T10" i="5"/>
  <c r="K20" i="2"/>
  <c r="E16" i="1" l="1"/>
  <c r="J16" i="1" s="1"/>
  <c r="E10" i="5"/>
  <c r="O10" i="5" s="1"/>
  <c r="F20" i="2"/>
  <c r="F22" i="2" s="1"/>
  <c r="K22" i="2"/>
  <c r="K29" i="2" l="1"/>
  <c r="D9" i="2"/>
  <c r="D11" i="2" s="1"/>
  <c r="F29" i="2" l="1"/>
  <c r="F31" i="2" s="1"/>
  <c r="K31" i="2"/>
  <c r="E4" i="12"/>
  <c r="B11" i="12"/>
  <c r="K32" i="2" l="1"/>
  <c r="K43" i="2" s="1"/>
  <c r="F32" i="2"/>
  <c r="F43" i="2" s="1"/>
  <c r="D14" i="3"/>
  <c r="C16" i="1" l="1"/>
  <c r="H16" i="1" s="1"/>
  <c r="J30" i="2" l="1"/>
  <c r="E30" i="2" s="1"/>
  <c r="L30" i="2"/>
  <c r="M30" i="2"/>
  <c r="I30" i="2"/>
  <c r="I29" i="2"/>
  <c r="D29" i="2" s="1"/>
  <c r="J21" i="2"/>
  <c r="E21" i="2" s="1"/>
  <c r="L21" i="2"/>
  <c r="G21" i="2" s="1"/>
  <c r="M21" i="2"/>
  <c r="D21" i="2"/>
  <c r="B29" i="2"/>
  <c r="B20" i="2"/>
  <c r="I10" i="5"/>
  <c r="H10" i="5"/>
  <c r="B13" i="5"/>
  <c r="G74" i="3"/>
  <c r="H74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4" i="3"/>
  <c r="H64" i="3" s="1"/>
  <c r="G63" i="3"/>
  <c r="H63" i="3" s="1"/>
  <c r="G62" i="3"/>
  <c r="H62" i="3" s="1"/>
  <c r="G60" i="3"/>
  <c r="H60" i="3" s="1"/>
  <c r="G59" i="3"/>
  <c r="H59" i="3" s="1"/>
  <c r="G58" i="3"/>
  <c r="H58" i="3" s="1"/>
  <c r="G57" i="3"/>
  <c r="H57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B19" i="1"/>
  <c r="B16" i="1"/>
  <c r="M29" i="2"/>
  <c r="H29" i="2" s="1"/>
  <c r="H30" i="7"/>
  <c r="I30" i="7" s="1"/>
  <c r="F61" i="3" s="1"/>
  <c r="G61" i="3" s="1"/>
  <c r="H61" i="3" s="1"/>
  <c r="A27" i="7"/>
  <c r="B27" i="7"/>
  <c r="M20" i="2"/>
  <c r="H20" i="2" s="1"/>
  <c r="D20" i="2"/>
  <c r="A16" i="1"/>
  <c r="C8" i="2"/>
  <c r="B8" i="2"/>
  <c r="E5" i="16" l="1"/>
  <c r="M5" i="16"/>
  <c r="F5" i="16"/>
  <c r="J5" i="16"/>
  <c r="D5" i="16"/>
  <c r="G5" i="16"/>
  <c r="K5" i="16"/>
  <c r="H5" i="16"/>
  <c r="L5" i="16"/>
  <c r="I5" i="16"/>
  <c r="D22" i="2"/>
  <c r="H21" i="2"/>
  <c r="M22" i="2"/>
  <c r="D30" i="2"/>
  <c r="I31" i="2"/>
  <c r="H30" i="2"/>
  <c r="M31" i="2"/>
  <c r="M32" i="2" s="1"/>
  <c r="G30" i="2"/>
  <c r="I22" i="2"/>
  <c r="G20" i="2"/>
  <c r="L22" i="2"/>
  <c r="L29" i="2"/>
  <c r="L31" i="2" s="1"/>
  <c r="F10" i="5"/>
  <c r="P10" i="5" s="1"/>
  <c r="C10" i="5"/>
  <c r="M10" i="5" s="1"/>
  <c r="G10" i="5"/>
  <c r="Q10" i="5" s="1"/>
  <c r="L32" i="2" l="1"/>
  <c r="L43" i="2" s="1"/>
  <c r="I32" i="2"/>
  <c r="I43" i="2" s="1"/>
  <c r="M43" i="2"/>
  <c r="G29" i="2"/>
  <c r="J4" i="9" l="1"/>
  <c r="Q19" i="1" l="1"/>
  <c r="H19" i="1" l="1"/>
  <c r="I19" i="1"/>
  <c r="J19" i="1"/>
  <c r="K19" i="1"/>
  <c r="L19" i="1"/>
  <c r="G4" i="5"/>
  <c r="D4" i="1"/>
  <c r="B10" i="5" l="1"/>
  <c r="A10" i="5"/>
  <c r="A20" i="2" l="1"/>
  <c r="A8" i="16" s="1"/>
  <c r="A9" i="2"/>
  <c r="A12" i="3"/>
  <c r="D65" i="3" l="1"/>
  <c r="G65" i="3"/>
  <c r="H65" i="3"/>
  <c r="G46" i="3" l="1"/>
  <c r="H46" i="3" s="1"/>
  <c r="H73" i="3" l="1"/>
  <c r="G73" i="3"/>
  <c r="D73" i="3"/>
  <c r="H56" i="3"/>
  <c r="G56" i="3"/>
  <c r="D56" i="3"/>
  <c r="H47" i="3"/>
  <c r="G47" i="3"/>
  <c r="D47" i="3"/>
  <c r="H45" i="3"/>
  <c r="G45" i="3"/>
  <c r="D45" i="3"/>
  <c r="D40" i="3" l="1"/>
  <c r="G43" i="3"/>
  <c r="H43" i="3" s="1"/>
  <c r="G44" i="3"/>
  <c r="H44" i="3" s="1"/>
  <c r="G42" i="3" l="1"/>
  <c r="H42" i="3" s="1"/>
  <c r="G41" i="3"/>
  <c r="G16" i="3"/>
  <c r="H16" i="3" s="1"/>
  <c r="G17" i="3"/>
  <c r="H17" i="3" s="1"/>
  <c r="G19" i="3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 s="1"/>
  <c r="H28" i="3" l="1"/>
  <c r="K74" i="3" s="1"/>
  <c r="G18" i="3"/>
  <c r="H41" i="3"/>
  <c r="H40" i="3" s="1"/>
  <c r="H39" i="3" s="1"/>
  <c r="G40" i="3"/>
  <c r="G39" i="3" s="1"/>
  <c r="H19" i="3"/>
  <c r="H18" i="3" l="1"/>
  <c r="G14" i="3"/>
  <c r="G15" i="3" l="1"/>
  <c r="A9" i="5"/>
  <c r="B9" i="5"/>
  <c r="H15" i="3" l="1"/>
  <c r="G13" i="3"/>
  <c r="G22" i="2"/>
  <c r="H22" i="2"/>
  <c r="G31" i="2"/>
  <c r="D31" i="2"/>
  <c r="D32" i="2" s="1"/>
  <c r="H31" i="2"/>
  <c r="G32" i="2" l="1"/>
  <c r="G43" i="2" s="1"/>
  <c r="H32" i="2"/>
  <c r="H43" i="2" s="1"/>
  <c r="G12" i="3"/>
  <c r="G75" i="3" s="1"/>
  <c r="D43" i="2"/>
  <c r="H14" i="3" l="1"/>
  <c r="H13" i="3" s="1"/>
  <c r="D13" i="3"/>
  <c r="H12" i="3" l="1"/>
  <c r="H75" i="3" s="1"/>
  <c r="D12" i="3"/>
  <c r="D75" i="3" s="1"/>
  <c r="D12" i="16" l="1"/>
  <c r="H12" i="16"/>
  <c r="L12" i="16"/>
  <c r="E12" i="16"/>
  <c r="I12" i="16"/>
  <c r="M12" i="16"/>
  <c r="F12" i="16"/>
  <c r="J12" i="16"/>
  <c r="B12" i="16"/>
  <c r="C12" i="16"/>
  <c r="G12" i="16"/>
  <c r="K12" i="16"/>
  <c r="K75" i="3"/>
  <c r="H142" i="3"/>
  <c r="K141" i="3" s="1"/>
  <c r="F9" i="2"/>
  <c r="F11" i="2" l="1"/>
  <c r="G9" i="2" s="1"/>
  <c r="J29" i="2"/>
  <c r="G10" i="2" l="1"/>
  <c r="H9" i="2"/>
  <c r="J31" i="2"/>
  <c r="E29" i="2"/>
  <c r="E31" i="2" s="1"/>
  <c r="G11" i="2" l="1"/>
  <c r="L9" i="2" s="1"/>
  <c r="H10" i="2"/>
  <c r="I10" i="2" s="1"/>
  <c r="N31" i="2"/>
  <c r="O31" i="2"/>
  <c r="L10" i="2" l="1"/>
  <c r="L11" i="2" s="1"/>
  <c r="H11" i="2"/>
  <c r="Q31" i="2"/>
  <c r="D10" i="5" l="1"/>
  <c r="N10" i="5" s="1"/>
  <c r="J20" i="2"/>
  <c r="J22" i="2" s="1"/>
  <c r="J32" i="2" l="1"/>
  <c r="J43" i="2" s="1"/>
  <c r="E20" i="2"/>
  <c r="E22" i="2" s="1"/>
  <c r="O22" i="2"/>
  <c r="O32" i="2" s="1"/>
  <c r="E32" i="2" l="1"/>
  <c r="E43" i="2" s="1"/>
  <c r="N22" i="2"/>
  <c r="N32" i="2" s="1"/>
  <c r="M9" i="16" l="1"/>
  <c r="G9" i="16"/>
  <c r="K9" i="16"/>
  <c r="H9" i="16"/>
  <c r="F9" i="16"/>
  <c r="J9" i="16"/>
  <c r="I9" i="16"/>
  <c r="E9" i="16"/>
  <c r="L9" i="16"/>
  <c r="Q22" i="2"/>
  <c r="O43" i="2"/>
  <c r="C9" i="2"/>
  <c r="C11" i="2" s="1"/>
  <c r="Q32" i="2" l="1"/>
  <c r="Q43" i="2" s="1"/>
  <c r="D9" i="16"/>
  <c r="C9" i="16"/>
  <c r="N43" i="2"/>
  <c r="B9" i="2"/>
  <c r="N9" i="16" l="1"/>
  <c r="E9" i="2"/>
  <c r="B11" i="2"/>
  <c r="E11" i="2" l="1"/>
  <c r="I9" i="2"/>
  <c r="I11" i="2" s="1"/>
  <c r="K25" i="16" l="1"/>
  <c r="G25" i="16"/>
  <c r="C25" i="16"/>
  <c r="J25" i="16"/>
  <c r="F25" i="16"/>
  <c r="M25" i="16"/>
  <c r="I25" i="16"/>
  <c r="E25" i="16"/>
  <c r="L25" i="16"/>
  <c r="H25" i="16"/>
  <c r="D25" i="16"/>
  <c r="N24" i="16" l="1"/>
  <c r="N25" i="16" s="1"/>
  <c r="B25" i="16"/>
  <c r="M13" i="16" l="1"/>
  <c r="I13" i="16"/>
  <c r="E13" i="16"/>
  <c r="L13" i="16"/>
  <c r="H13" i="16"/>
  <c r="D13" i="16"/>
  <c r="K13" i="16"/>
  <c r="G13" i="16"/>
  <c r="C13" i="16"/>
  <c r="J13" i="16"/>
  <c r="F13" i="16"/>
  <c r="N12" i="16" l="1"/>
  <c r="N13" i="16" s="1"/>
  <c r="B13" i="16"/>
</calcChain>
</file>

<file path=xl/sharedStrings.xml><?xml version="1.0" encoding="utf-8"?>
<sst xmlns="http://schemas.openxmlformats.org/spreadsheetml/2006/main" count="691" uniqueCount="279">
  <si>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</si>
  <si>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</si>
  <si>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</si>
  <si>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</si>
  <si>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</si>
  <si>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</si>
  <si>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</si>
  <si>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</si>
  <si>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</si>
  <si>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</si>
  <si>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</si>
  <si>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</si>
  <si>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</si>
  <si>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</si>
  <si>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</si>
  <si>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</si>
  <si>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</si>
  <si>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</si>
  <si>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</si>
  <si>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</si>
  <si>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</si>
  <si>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</si>
  <si>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</si>
  <si>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</si>
  <si>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</si>
  <si>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</si>
  <si>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</si>
  <si>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</si>
  <si>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</si>
  <si>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</si>
  <si>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</si>
  <si>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</si>
  <si>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</si>
  <si>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</si>
  <si>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</si>
  <si>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</si>
  <si>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</si>
  <si>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</si>
  <si>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</si>
  <si>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</si>
  <si>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</si>
  <si>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</si>
  <si>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</si>
  <si>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</si>
  <si>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</si>
  <si>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</si>
  <si>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</si>
  <si>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</si>
  <si>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</si>
  <si>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</si>
  <si>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</si>
  <si>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</si>
  <si>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</si>
  <si>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</si>
  <si>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</si>
  <si>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</si>
  <si>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</si>
  <si>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</si>
  <si>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</si>
  <si>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</si>
  <si>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</si>
  <si>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</si>
  <si>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</si>
  <si>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</si>
  <si>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</si>
  <si>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</si>
  <si>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</si>
  <si>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</si>
  <si>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</si>
  <si>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</si>
  <si>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</si>
  <si>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</si>
  <si>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</si>
  <si>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</si>
  <si>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</si>
  <si>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DETALLE / OBSERVACIONES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</si>
  <si>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</si>
  <si>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</si>
  <si>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</si>
  <si>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</si>
  <si>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</si>
  <si>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</si>
  <si>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</si>
  <si>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</si>
  <si>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</si>
  <si>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</si>
  <si>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</si>
  <si>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</si>
  <si>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</si>
  <si>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</si>
  <si>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</si>
  <si>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</si>
  <si>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</si>
  <si>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</si>
  <si>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</si>
  <si>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</si>
  <si>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</si>
  <si>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</si>
  <si>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</si>
  <si>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</si>
  <si>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</si>
  <si>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</si>
  <si>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</si>
  <si>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</si>
  <si>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</si>
  <si>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</si>
  <si>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</si>
  <si>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</si>
  <si>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</si>
  <si>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</si>
  <si>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</si>
  <si>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</si>
  <si>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</si>
  <si>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</si>
  <si>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</si>
  <si>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Centro de Beneficio</t>
  </si>
  <si>
    <t>Total Bonos anual</t>
  </si>
  <si>
    <t>Total Aguinaldos anual</t>
  </si>
  <si>
    <t>Unidades de Apoyo Administrativo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</si>
  <si>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</si>
  <si>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</si>
  <si>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</si>
  <si>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</si>
  <si>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</si>
  <si>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</si>
  <si>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</si>
  <si>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</si>
  <si>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</si>
  <si>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t>Jardín Infantil ABC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</si>
  <si>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</si>
  <si>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</si>
  <si>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SERVICIO DE SUSCRIPCION</t>
  </si>
  <si>
    <t>EQUIPOS COMPUTACIONALES</t>
  </si>
  <si>
    <t>Total Meta Ocupación</t>
  </si>
  <si>
    <t>Jardines Infantiles</t>
  </si>
  <si>
    <t>PDI</t>
  </si>
  <si>
    <t>GENDARMERIA</t>
  </si>
  <si>
    <t>ÁREA APOYO A. EDUCACIONAL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</si>
  <si>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</si>
  <si>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</si>
  <si>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</si>
  <si>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</si>
  <si>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</si>
  <si>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</si>
  <si>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</si>
  <si>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</si>
  <si>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</si>
  <si>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</si>
  <si>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</si>
  <si>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</si>
  <si>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</si>
  <si>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</si>
  <si>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</si>
  <si>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</si>
  <si>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</si>
  <si>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</si>
  <si>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</si>
  <si>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</si>
  <si>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</si>
  <si>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</si>
  <si>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</si>
  <si>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</si>
  <si>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</si>
  <si>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</si>
  <si>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</si>
  <si>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</si>
  <si>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</si>
  <si>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</si>
  <si>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</si>
  <si>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</si>
  <si>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</si>
  <si>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</si>
  <si>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</si>
  <si>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</si>
  <si>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</si>
  <si>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</si>
  <si>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</si>
  <si>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</si>
  <si>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</si>
  <si>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</si>
  <si>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</si>
  <si>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</si>
  <si>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</si>
  <si>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</si>
  <si>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</si>
  <si>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</si>
  <si>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</si>
  <si>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</si>
  <si>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</si>
  <si>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</si>
  <si>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</si>
  <si>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</si>
  <si>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</si>
  <si>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</si>
  <si>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</si>
  <si>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</si>
  <si>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</si>
  <si>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</si>
  <si>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</si>
  <si>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</si>
  <si>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</si>
  <si>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</si>
  <si>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</si>
  <si>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</si>
  <si>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</si>
  <si>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</si>
  <si>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TABLA 9: RESUMEN DISTRIBUCION COSTOS REMUNERACIONES ADMINISTRACION CENTRAL</t>
  </si>
  <si>
    <t>Jardín Infantil Mar y Cielo</t>
  </si>
  <si>
    <t xml:space="preserve">Doble jornada </t>
  </si>
  <si>
    <t>Jornada completa</t>
  </si>
  <si>
    <t>C) ESTIMACION DE COSTOS DIRECTOS</t>
  </si>
  <si>
    <t>Gasto Total Empresa</t>
  </si>
  <si>
    <t>OTROS MANTEN. Y REP.MENORES</t>
  </si>
  <si>
    <t>PROD.QUIMIC,FARMACEUTICOS IND. (BOTIQUIN)</t>
  </si>
  <si>
    <t>PRODUCTOS QUIMICOS (EXTINTOR)</t>
  </si>
  <si>
    <t>CUOTA DE PADRES</t>
  </si>
  <si>
    <t>AFL</t>
  </si>
  <si>
    <t>PAF</t>
  </si>
  <si>
    <t>NN</t>
  </si>
  <si>
    <t>EDUC.PARV</t>
  </si>
  <si>
    <t>TECNICO EN PARV</t>
  </si>
  <si>
    <t>TOTAL</t>
  </si>
  <si>
    <t>ADM CENTRAL</t>
  </si>
  <si>
    <t>Diurna</t>
  </si>
  <si>
    <t>Nocturna</t>
  </si>
  <si>
    <t>Media Jornada</t>
  </si>
  <si>
    <t>JI (80%)</t>
  </si>
  <si>
    <t>SC (20%)</t>
  </si>
  <si>
    <t xml:space="preserve"> COSTOS DIRECTOS COMUNES  "JARDIN INFANTIL Y SALA CUNA MAR Y CIELO"</t>
  </si>
  <si>
    <t>Mensualidad 2022</t>
  </si>
  <si>
    <t>N.N.</t>
  </si>
  <si>
    <t>Ej: Contador</t>
  </si>
  <si>
    <t>Ej: Encargado RR.HH.</t>
  </si>
  <si>
    <t>Ej: Encargado Informática</t>
  </si>
  <si>
    <t>Jardín Infantil XYZ</t>
  </si>
  <si>
    <t>I) Proyección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</si>
  <si>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</si>
  <si>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</si>
  <si>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</si>
  <si>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</si>
  <si>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</si>
  <si>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</si>
  <si>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</si>
  <si>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</si>
  <si>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</si>
  <si>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</si>
  <si>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</si>
  <si>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</si>
  <si>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OPERACION</t>
  </si>
  <si>
    <t>REMUNERACIONES COD.DEL TRABAJO</t>
  </si>
  <si>
    <t>COSTOS  DE OPERACION</t>
  </si>
  <si>
    <t>BONOS CÓDIGO DEL TRABAJO</t>
  </si>
  <si>
    <t>Sala Cuna Mar y Cielo Diurna</t>
  </si>
  <si>
    <t>TABLA N°15: PROYECCIÓN MENSUAL</t>
  </si>
  <si>
    <t>MATRICULA</t>
  </si>
  <si>
    <t>PERSONAL</t>
  </si>
  <si>
    <t>ACUMULADO A DICIEMBRE</t>
  </si>
  <si>
    <t>RESULTADO OPERACIONAL</t>
  </si>
  <si>
    <t>Gasto Total empresa
2022</t>
  </si>
  <si>
    <t>Sala Cuna Mar y Cielo</t>
  </si>
  <si>
    <t>BIENMAG</t>
  </si>
  <si>
    <t>MANIP. DE ALIMENTOS</t>
  </si>
  <si>
    <t>AUX DE ASEO</t>
  </si>
  <si>
    <t>Matrícula 2023</t>
  </si>
  <si>
    <t>Mensualidad 2023</t>
  </si>
  <si>
    <t>Tarifa 2023</t>
  </si>
  <si>
    <t>Propuesta Mensualidad 2023</t>
  </si>
  <si>
    <t>Meta Ocupación niños 2023</t>
  </si>
  <si>
    <t>COSTO DIRECTO ESTIMADO 2023</t>
  </si>
  <si>
    <t>REMUNERACIONES 2022</t>
  </si>
  <si>
    <t>Costo Total anual por Servidor 2022</t>
  </si>
  <si>
    <t>Costo Total por Servidor Reajustado 2023</t>
  </si>
  <si>
    <t>COSTO INDIRECTO ESTIMADO 2023</t>
  </si>
  <si>
    <t>Gasto Total empresa
2023</t>
  </si>
  <si>
    <t>Media jornada extendida</t>
  </si>
  <si>
    <t>Sala Cuna ABC</t>
  </si>
  <si>
    <t>Sala Cuna  ABC</t>
  </si>
  <si>
    <t>Sala Cuna XYZ</t>
  </si>
  <si>
    <t>Costo Total Remuneraciones 2023 por Centro de Beneficio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</si>
</sst>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-&quot;$&quot;\ * #,##0_-;\-&quot;$&quot;\ * #,##0_-;_-&quot;$&quot;\ * &quot;-&quot;_-;_-@_-"/>
    <numFmt numFmtId="165" formatCode="_-* #,##0.00_-;\-* #,##0.00_-;_-* &quot;-&quot;??_-;_-@_-"/>
    <numFmt numFmtId="166" formatCode="_-* #,##0.00\ &quot;€&quot;_-;\-* #,##0.00\ &quot;€&quot;_-;_-* &quot;-&quot;??\ &quot;€&quot;_-;_-@_-"/>
    <numFmt numFmtId="167" formatCode="_-\$* #,##0.00_-;&quot;-$&quot;* #,##0.00_-;_-\$* \-??_-;_-@_-"/>
    <numFmt numFmtId="168" formatCode="\$#,##0_);&quot;($&quot;#,##0\)"/>
    <numFmt numFmtId="169" formatCode="_-&quot;$ &quot;* #,##0_-;&quot;-$ &quot;* #,##0_-;_-&quot;$ &quot;* \-_-;_-@_-"/>
    <numFmt numFmtId="170" formatCode="0\ %"/>
    <numFmt numFmtId="171" formatCode="0.0%"/>
    <numFmt numFmtId="172" formatCode="#,##0_ ;[Red]\-#,##0\ "/>
    <numFmt numFmtId="173" formatCode="_-* #,##0.00_-;\-* #,##0.00_-;_-* \-??_-;_-@_-"/>
    <numFmt numFmtId="174" formatCode="_-\ * #,##0_-;&quot;$ &quot;* #,##0_-;_-\ * \-_-;_-@_-"/>
    <numFmt numFmtId="175" formatCode="_-* #,##0.0_-;\-* #,##0.0_-;_-* \-??_-;_-@_-"/>
    <numFmt numFmtId="176" formatCode="_(* #,##0_);_(* \(#,##0\);_(* \-_);_(@_)"/>
    <numFmt numFmtId="177" formatCode="_-* #,##0_-;\-* #,##0_-;_-* \-??_-;_-@_-"/>
    <numFmt numFmtId="178" formatCode="&quot;$&quot;\ #,##0"/>
    <numFmt numFmtId="179" formatCode="_-&quot;$&quot;* #,##0_-;\-&quot;$&quot;* #,##0_-;_-&quot;$&quot;* &quot;-&quot;??_-;_-@_-"/>
    <numFmt numFmtId="180" formatCode="#,##0_ ;\-#,##0\ "/>
    <numFmt numFmtId="181" formatCode="0.00\ %"/>
    <numFmt numFmtId="182" formatCode="_-\$* #,##0_-;&quot;-$&quot;* #,##0_-;_-\$* \-??_-;_-@_-"/>
    <numFmt numFmtId="183" formatCode="_-[$$-340A]\ * #,##0_-;\-[$$-340A]\ * #,##0_-;_-[$$-340A]\ * &quot;-&quot;??_-;_-@_-"/>
    <numFmt numFmtId="184" formatCode="_-[$€]* #,##0.00_-;\-[$€]* #,##0.00_-;_-[$€]* &quot;-&quot;??_-;_-@_-"/>
    <numFmt numFmtId="185" formatCode="_-[$€-2]\ * #,##0.00_-;\-[$€-2]\ * #,##0.00_-;_-[$€-2]\ * &quot;-&quot;??_-"/>
    <numFmt numFmtId="186" formatCode="_-&quot;$&quot;\ * #,##0_-;\-&quot;$&quot;\ * #,##0_-;_-&quot;$&quot;\ * &quot;-&quot;??_-;_-@_-"/>
  </numFmts>
  <fonts count="5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10"/>
      <color rgb="FFFF00FF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0000CC"/>
      <name val="Arial"/>
      <family val="2"/>
    </font>
    <font>
      <sz val="10"/>
      <color rgb="FF00A249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gray125">
        <bgColor theme="3" tint="0.79998168889431442"/>
      </patternFill>
    </fill>
    <fill>
      <patternFill patternType="gray125">
        <bgColor theme="0" tint="-0.14999847407452621"/>
      </patternFill>
    </fill>
    <fill>
      <patternFill patternType="gray125">
        <bgColor theme="3" tint="0.79995117038483843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mediumGray">
        <bgColor theme="3" tint="0.79998168889431442"/>
      </patternFill>
    </fill>
    <fill>
      <patternFill patternType="mediumGray">
        <bgColor theme="0" tint="-0.14999847407452621"/>
      </patternFill>
    </fill>
    <fill>
      <patternFill patternType="mediumGray">
        <bgColor rgb="FFFFFF00"/>
      </patternFill>
    </fill>
  </fills>
  <borders count="2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auto="1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4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14" fillId="0" borderId="0"/>
    <xf numFmtId="167" fontId="14" fillId="0" borderId="0"/>
    <xf numFmtId="0" fontId="8" fillId="8" borderId="0" applyNumberFormat="0" applyBorder="0" applyAlignment="0" applyProtection="0"/>
    <xf numFmtId="0" fontId="5" fillId="8" borderId="1" applyNumberFormat="0" applyAlignment="0" applyProtection="0"/>
    <xf numFmtId="170" fontId="1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4" fontId="31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73" fontId="14" fillId="0" borderId="0" applyFill="0" applyBorder="0" applyAlignment="0" applyProtection="0"/>
    <xf numFmtId="167" fontId="14" fillId="0" borderId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984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70" fontId="0" fillId="0" borderId="0" xfId="16" applyFont="1" applyProtection="1"/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3" fillId="9" borderId="0" xfId="0" applyFont="1" applyFill="1" applyBorder="1" applyAlignment="1" applyProtection="1">
      <alignment horizontal="left" vertical="center"/>
    </xf>
    <xf numFmtId="169" fontId="13" fillId="9" borderId="0" xfId="13" applyNumberFormat="1" applyFont="1" applyFill="1" applyBorder="1" applyAlignment="1" applyProtection="1">
      <alignment vertical="center"/>
    </xf>
    <xf numFmtId="167" fontId="13" fillId="0" borderId="0" xfId="13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72" fontId="13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9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70" fontId="16" fillId="0" borderId="0" xfId="16" applyFont="1" applyBorder="1" applyAlignment="1" applyProtection="1">
      <alignment vertical="center"/>
    </xf>
    <xf numFmtId="175" fontId="0" fillId="0" borderId="0" xfId="12" applyNumberFormat="1" applyFont="1" applyFill="1" applyBorder="1" applyAlignment="1" applyProtection="1">
      <alignment vertical="center"/>
    </xf>
    <xf numFmtId="170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8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11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9" fontId="0" fillId="0" borderId="0" xfId="0" applyNumberFormat="1" applyFont="1" applyFill="1" applyBorder="1" applyAlignment="1" applyProtection="1">
      <alignment horizontal="center" vertical="center"/>
    </xf>
    <xf numFmtId="178" fontId="13" fillId="0" borderId="0" xfId="0" applyNumberFormat="1" applyFont="1" applyFill="1" applyBorder="1" applyProtection="1"/>
    <xf numFmtId="178" fontId="13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8" fontId="0" fillId="0" borderId="0" xfId="0" applyNumberFormat="1" applyFont="1" applyFill="1" applyBorder="1" applyProtection="1"/>
    <xf numFmtId="178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3" fillId="0" borderId="0" xfId="0" applyFont="1" applyBorder="1" applyProtection="1"/>
    <xf numFmtId="0" fontId="13" fillId="0" borderId="0" xfId="0" applyFont="1" applyFill="1" applyBorder="1" applyAlignment="1" applyProtection="1">
      <alignment vertical="center"/>
    </xf>
    <xf numFmtId="170" fontId="13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3" fillId="0" borderId="0" xfId="0" applyFont="1" applyFill="1" applyBorder="1" applyAlignment="1" applyProtection="1">
      <alignment horizontal="center"/>
    </xf>
    <xf numFmtId="178" fontId="13" fillId="0" borderId="0" xfId="0" applyNumberFormat="1" applyFont="1" applyFill="1" applyBorder="1" applyAlignment="1" applyProtection="1">
      <alignment horizontal="center" vertical="center" wrapText="1"/>
    </xf>
    <xf numFmtId="168" fontId="24" fillId="30" borderId="27" xfId="0" applyNumberFormat="1" applyFont="1" applyFill="1" applyBorder="1" applyAlignment="1" applyProtection="1">
      <alignment vertical="center"/>
    </xf>
    <xf numFmtId="168" fontId="13" fillId="32" borderId="32" xfId="13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 wrapText="1"/>
    </xf>
    <xf numFmtId="0" fontId="13" fillId="16" borderId="22" xfId="0" applyFont="1" applyFill="1" applyBorder="1" applyAlignment="1" applyProtection="1">
      <alignment horizontal="center" vertical="center" wrapText="1"/>
    </xf>
    <xf numFmtId="0" fontId="23" fillId="0" borderId="42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8" fontId="13" fillId="26" borderId="22" xfId="0" applyNumberFormat="1" applyFont="1" applyFill="1" applyBorder="1" applyAlignment="1" applyProtection="1">
      <alignment horizontal="center" vertical="center"/>
    </xf>
    <xf numFmtId="171" fontId="13" fillId="19" borderId="22" xfId="16" applyNumberFormat="1" applyFont="1" applyFill="1" applyBorder="1" applyAlignment="1" applyProtection="1">
      <alignment horizontal="center" vertical="center"/>
    </xf>
    <xf numFmtId="178" fontId="0" fillId="26" borderId="22" xfId="0" applyNumberFormat="1" applyFont="1" applyFill="1" applyBorder="1" applyAlignment="1" applyProtection="1">
      <alignment horizontal="center" vertical="center"/>
    </xf>
    <xf numFmtId="178" fontId="23" fillId="26" borderId="18" xfId="0" applyNumberFormat="1" applyFont="1" applyFill="1" applyBorder="1" applyAlignment="1" applyProtection="1">
      <alignment horizontal="right" vertical="center"/>
    </xf>
    <xf numFmtId="170" fontId="15" fillId="19" borderId="6" xfId="16" applyFont="1" applyFill="1" applyBorder="1" applyAlignment="1" applyProtection="1">
      <alignment horizontal="center" vertical="center"/>
    </xf>
    <xf numFmtId="0" fontId="13" fillId="43" borderId="0" xfId="0" applyFont="1" applyFill="1" applyBorder="1" applyAlignment="1" applyProtection="1">
      <alignment horizontal="center" vertical="center"/>
    </xf>
    <xf numFmtId="0" fontId="0" fillId="43" borderId="0" xfId="0" applyFill="1" applyProtection="1"/>
    <xf numFmtId="0" fontId="0" fillId="43" borderId="0" xfId="0" applyFill="1" applyAlignment="1" applyProtection="1">
      <alignment horizontal="center" vertical="center"/>
    </xf>
    <xf numFmtId="179" fontId="0" fillId="0" borderId="0" xfId="13" applyNumberFormat="1" applyFont="1" applyFill="1" applyBorder="1" applyAlignment="1" applyProtection="1">
      <alignment vertical="center"/>
    </xf>
    <xf numFmtId="0" fontId="0" fillId="12" borderId="30" xfId="0" applyFont="1" applyFill="1" applyBorder="1" applyAlignment="1" applyProtection="1">
      <alignment horizontal="left" vertical="center"/>
      <protection locked="0"/>
    </xf>
    <xf numFmtId="0" fontId="0" fillId="12" borderId="34" xfId="0" applyFont="1" applyFill="1" applyBorder="1" applyAlignment="1" applyProtection="1">
      <alignment horizontal="left" vertical="center"/>
      <protection locked="0"/>
    </xf>
    <xf numFmtId="0" fontId="0" fillId="12" borderId="17" xfId="0" applyFont="1" applyFill="1" applyBorder="1" applyAlignment="1" applyProtection="1">
      <alignment horizontal="left" vertical="center"/>
      <protection locked="0"/>
    </xf>
    <xf numFmtId="0" fontId="0" fillId="12" borderId="23" xfId="0" applyFont="1" applyFill="1" applyBorder="1" applyAlignment="1" applyProtection="1">
      <alignment horizontal="left" vertical="center"/>
      <protection locked="0"/>
    </xf>
    <xf numFmtId="0" fontId="0" fillId="12" borderId="23" xfId="0" applyFont="1" applyFill="1" applyBorder="1" applyProtection="1">
      <protection locked="0"/>
    </xf>
    <xf numFmtId="0" fontId="0" fillId="12" borderId="20" xfId="0" applyFont="1" applyFill="1" applyBorder="1" applyProtection="1">
      <protection locked="0"/>
    </xf>
    <xf numFmtId="170" fontId="14" fillId="0" borderId="22" xfId="16" applyBorder="1" applyAlignment="1" applyProtection="1">
      <alignment horizontal="center" vertical="center"/>
    </xf>
    <xf numFmtId="170" fontId="13" fillId="16" borderId="22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12" borderId="53" xfId="0" applyFont="1" applyFill="1" applyBorder="1" applyProtection="1">
      <protection locked="0"/>
    </xf>
    <xf numFmtId="169" fontId="13" fillId="35" borderId="60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170" fontId="29" fillId="0" borderId="0" xfId="16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25" fillId="0" borderId="0" xfId="0" applyFont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179" fontId="0" fillId="12" borderId="68" xfId="13" applyNumberFormat="1" applyFont="1" applyFill="1" applyBorder="1" applyAlignment="1" applyProtection="1">
      <alignment vertical="center"/>
      <protection locked="0"/>
    </xf>
    <xf numFmtId="179" fontId="0" fillId="12" borderId="69" xfId="13" applyNumberFormat="1" applyFont="1" applyFill="1" applyBorder="1" applyAlignment="1" applyProtection="1">
      <alignment vertical="center"/>
      <protection locked="0"/>
    </xf>
    <xf numFmtId="0" fontId="0" fillId="12" borderId="70" xfId="0" applyFont="1" applyFill="1" applyBorder="1" applyAlignment="1" applyProtection="1">
      <alignment horizontal="left" vertical="center"/>
      <protection locked="0"/>
    </xf>
    <xf numFmtId="0" fontId="0" fillId="12" borderId="70" xfId="0" applyFont="1" applyFill="1" applyBorder="1" applyProtection="1">
      <protection locked="0"/>
    </xf>
    <xf numFmtId="0" fontId="0" fillId="12" borderId="71" xfId="0" applyFont="1" applyFill="1" applyBorder="1" applyProtection="1">
      <protection locked="0"/>
    </xf>
    <xf numFmtId="179" fontId="0" fillId="12" borderId="70" xfId="13" applyNumberFormat="1" applyFont="1" applyFill="1" applyBorder="1" applyAlignment="1" applyProtection="1">
      <alignment vertical="center"/>
      <protection locked="0"/>
    </xf>
    <xf numFmtId="0" fontId="0" fillId="12" borderId="68" xfId="0" applyFont="1" applyFill="1" applyBorder="1" applyAlignment="1" applyProtection="1">
      <alignment horizontal="left" vertical="center"/>
      <protection locked="0"/>
    </xf>
    <xf numFmtId="0" fontId="0" fillId="12" borderId="68" xfId="0" applyFont="1" applyFill="1" applyBorder="1" applyProtection="1">
      <protection locked="0"/>
    </xf>
    <xf numFmtId="0" fontId="0" fillId="12" borderId="73" xfId="0" applyFont="1" applyFill="1" applyBorder="1" applyProtection="1">
      <protection locked="0"/>
    </xf>
    <xf numFmtId="0" fontId="0" fillId="12" borderId="66" xfId="0" applyFont="1" applyFill="1" applyBorder="1" applyAlignment="1" applyProtection="1">
      <alignment horizontal="left" vertical="center"/>
      <protection locked="0"/>
    </xf>
    <xf numFmtId="0" fontId="0" fillId="12" borderId="66" xfId="0" applyFont="1" applyFill="1" applyBorder="1" applyProtection="1">
      <protection locked="0"/>
    </xf>
    <xf numFmtId="0" fontId="0" fillId="12" borderId="69" xfId="0" applyFont="1" applyFill="1" applyBorder="1" applyAlignment="1" applyProtection="1">
      <alignment horizontal="left" vertical="center"/>
      <protection locked="0"/>
    </xf>
    <xf numFmtId="0" fontId="0" fillId="12" borderId="69" xfId="0" applyFont="1" applyFill="1" applyBorder="1" applyProtection="1">
      <protection locked="0"/>
    </xf>
    <xf numFmtId="0" fontId="0" fillId="12" borderId="75" xfId="0" applyFont="1" applyFill="1" applyBorder="1" applyProtection="1">
      <protection locked="0"/>
    </xf>
    <xf numFmtId="178" fontId="0" fillId="0" borderId="76" xfId="0" applyNumberFormat="1" applyFont="1" applyFill="1" applyBorder="1" applyAlignment="1" applyProtection="1">
      <alignment horizontal="right" vertical="center"/>
    </xf>
    <xf numFmtId="178" fontId="0" fillId="0" borderId="78" xfId="0" applyNumberFormat="1" applyFont="1" applyFill="1" applyBorder="1" applyAlignment="1" applyProtection="1">
      <alignment horizontal="right" vertical="center"/>
    </xf>
    <xf numFmtId="178" fontId="0" fillId="0" borderId="79" xfId="0" applyNumberFormat="1" applyFont="1" applyFill="1" applyBorder="1" applyAlignment="1" applyProtection="1">
      <alignment horizontal="right" vertical="center"/>
    </xf>
    <xf numFmtId="0" fontId="13" fillId="16" borderId="53" xfId="0" applyFont="1" applyFill="1" applyBorder="1" applyAlignment="1" applyProtection="1">
      <alignment horizontal="center" vertical="center" wrapText="1"/>
    </xf>
    <xf numFmtId="0" fontId="13" fillId="16" borderId="23" xfId="0" applyFont="1" applyFill="1" applyBorder="1" applyAlignment="1" applyProtection="1">
      <alignment horizontal="center" vertical="center" wrapText="1"/>
    </xf>
    <xf numFmtId="0" fontId="13" fillId="16" borderId="39" xfId="0" applyFont="1" applyFill="1" applyBorder="1" applyAlignment="1" applyProtection="1">
      <alignment horizontal="center" vertical="center" wrapText="1"/>
    </xf>
    <xf numFmtId="179" fontId="0" fillId="12" borderId="73" xfId="13" applyNumberFormat="1" applyFont="1" applyFill="1" applyBorder="1" applyAlignment="1" applyProtection="1">
      <alignment vertical="center"/>
      <protection locked="0"/>
    </xf>
    <xf numFmtId="179" fontId="0" fillId="12" borderId="75" xfId="13" applyNumberFormat="1" applyFont="1" applyFill="1" applyBorder="1" applyAlignment="1" applyProtection="1">
      <alignment vertical="center"/>
      <protection locked="0"/>
    </xf>
    <xf numFmtId="179" fontId="0" fillId="12" borderId="71" xfId="13" applyNumberFormat="1" applyFont="1" applyFill="1" applyBorder="1" applyAlignment="1" applyProtection="1">
      <alignment vertical="center"/>
      <protection locked="0"/>
    </xf>
    <xf numFmtId="178" fontId="0" fillId="29" borderId="78" xfId="0" applyNumberFormat="1" applyFont="1" applyFill="1" applyBorder="1" applyAlignment="1" applyProtection="1">
      <alignment horizontal="right" vertical="center"/>
    </xf>
    <xf numFmtId="178" fontId="0" fillId="29" borderId="79" xfId="0" applyNumberFormat="1" applyFont="1" applyFill="1" applyBorder="1" applyAlignment="1" applyProtection="1">
      <alignment horizontal="right" vertical="center"/>
    </xf>
    <xf numFmtId="178" fontId="0" fillId="29" borderId="76" xfId="0" applyNumberFormat="1" applyFont="1" applyFill="1" applyBorder="1" applyAlignment="1" applyProtection="1">
      <alignment horizontal="right" vertical="center"/>
    </xf>
    <xf numFmtId="178" fontId="0" fillId="29" borderId="72" xfId="0" applyNumberFormat="1" applyFont="1" applyFill="1" applyBorder="1" applyAlignment="1" applyProtection="1">
      <alignment horizontal="right" vertical="center"/>
    </xf>
    <xf numFmtId="178" fontId="0" fillId="29" borderId="80" xfId="0" applyNumberFormat="1" applyFont="1" applyFill="1" applyBorder="1" applyAlignment="1" applyProtection="1">
      <alignment horizontal="right" vertical="center"/>
    </xf>
    <xf numFmtId="178" fontId="0" fillId="0" borderId="72" xfId="0" applyNumberFormat="1" applyFont="1" applyFill="1" applyBorder="1" applyAlignment="1" applyProtection="1">
      <alignment horizontal="right" vertical="center"/>
    </xf>
    <xf numFmtId="178" fontId="0" fillId="0" borderId="80" xfId="0" applyNumberFormat="1" applyFont="1" applyFill="1" applyBorder="1" applyAlignment="1" applyProtection="1">
      <alignment horizontal="right" vertical="center"/>
    </xf>
    <xf numFmtId="0" fontId="0" fillId="12" borderId="81" xfId="0" applyFont="1" applyFill="1" applyBorder="1" applyAlignment="1" applyProtection="1">
      <alignment horizontal="left" vertical="center"/>
      <protection locked="0"/>
    </xf>
    <xf numFmtId="0" fontId="0" fillId="12" borderId="82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vertical="center"/>
    </xf>
    <xf numFmtId="0" fontId="11" fillId="23" borderId="69" xfId="0" applyFont="1" applyFill="1" applyBorder="1" applyAlignment="1" applyProtection="1">
      <alignment horizontal="left" vertical="center"/>
    </xf>
    <xf numFmtId="0" fontId="11" fillId="20" borderId="69" xfId="0" applyFont="1" applyFill="1" applyBorder="1" applyAlignment="1" applyProtection="1">
      <alignment horizontal="left" vertical="center"/>
    </xf>
    <xf numFmtId="176" fontId="19" fillId="0" borderId="69" xfId="0" applyNumberFormat="1" applyFont="1" applyFill="1" applyBorder="1" applyAlignment="1" applyProtection="1">
      <alignment horizontal="left"/>
    </xf>
    <xf numFmtId="0" fontId="13" fillId="21" borderId="69" xfId="0" applyFont="1" applyFill="1" applyBorder="1" applyAlignment="1" applyProtection="1">
      <alignment horizontal="center" vertical="center"/>
    </xf>
    <xf numFmtId="0" fontId="13" fillId="20" borderId="69" xfId="0" applyFont="1" applyFill="1" applyBorder="1" applyAlignment="1" applyProtection="1">
      <alignment horizontal="center" vertical="center" wrapText="1"/>
    </xf>
    <xf numFmtId="1" fontId="0" fillId="0" borderId="69" xfId="0" applyNumberFormat="1" applyFont="1" applyFill="1" applyBorder="1" applyAlignment="1" applyProtection="1">
      <alignment horizontal="center" vertical="center" wrapText="1"/>
    </xf>
    <xf numFmtId="169" fontId="11" fillId="23" borderId="69" xfId="13" applyNumberFormat="1" applyFont="1" applyFill="1" applyBorder="1" applyAlignment="1" applyProtection="1">
      <alignment horizontal="center" vertical="center"/>
    </xf>
    <xf numFmtId="169" fontId="11" fillId="20" borderId="69" xfId="13" applyNumberFormat="1" applyFont="1" applyFill="1" applyBorder="1" applyAlignment="1" applyProtection="1">
      <alignment horizontal="center" vertical="center"/>
    </xf>
    <xf numFmtId="169" fontId="0" fillId="12" borderId="69" xfId="13" applyNumberFormat="1" applyFont="1" applyFill="1" applyBorder="1" applyAlignment="1" applyProtection="1">
      <alignment vertical="center"/>
      <protection locked="0"/>
    </xf>
    <xf numFmtId="0" fontId="13" fillId="31" borderId="69" xfId="0" applyFont="1" applyFill="1" applyBorder="1" applyAlignment="1" applyProtection="1">
      <alignment horizontal="center" vertical="center" wrapText="1"/>
    </xf>
    <xf numFmtId="0" fontId="13" fillId="32" borderId="69" xfId="0" applyFont="1" applyFill="1" applyBorder="1" applyAlignment="1" applyProtection="1">
      <alignment horizontal="left" vertical="center"/>
    </xf>
    <xf numFmtId="169" fontId="13" fillId="31" borderId="69" xfId="0" applyNumberFormat="1" applyFont="1" applyFill="1" applyBorder="1" applyAlignment="1" applyProtection="1">
      <alignment horizontal="center" vertical="center" wrapText="1"/>
    </xf>
    <xf numFmtId="9" fontId="0" fillId="12" borderId="83" xfId="0" applyNumberFormat="1" applyFont="1" applyFill="1" applyBorder="1" applyAlignment="1" applyProtection="1">
      <alignment horizontal="center" vertical="center"/>
      <protection locked="0"/>
    </xf>
    <xf numFmtId="183" fontId="0" fillId="11" borderId="0" xfId="0" applyNumberFormat="1" applyFont="1" applyFill="1" applyProtection="1"/>
    <xf numFmtId="182" fontId="0" fillId="11" borderId="0" xfId="0" applyNumberFormat="1" applyFont="1" applyFill="1" applyProtection="1"/>
    <xf numFmtId="180" fontId="0" fillId="12" borderId="109" xfId="13" applyNumberFormat="1" applyFont="1" applyFill="1" applyBorder="1" applyAlignment="1" applyProtection="1">
      <alignment horizontal="center" vertical="center"/>
      <protection locked="0"/>
    </xf>
    <xf numFmtId="170" fontId="14" fillId="0" borderId="0" xfId="16" applyProtection="1"/>
    <xf numFmtId="182" fontId="14" fillId="0" borderId="0" xfId="13" applyNumberFormat="1" applyProtection="1"/>
    <xf numFmtId="0" fontId="23" fillId="12" borderId="41" xfId="0" applyFont="1" applyFill="1" applyBorder="1" applyAlignment="1" applyProtection="1">
      <alignment horizontal="center" vertical="center"/>
      <protection locked="0"/>
    </xf>
    <xf numFmtId="9" fontId="0" fillId="12" borderId="107" xfId="0" applyNumberFormat="1" applyFont="1" applyFill="1" applyBorder="1" applyAlignment="1" applyProtection="1">
      <alignment horizontal="center" vertical="center"/>
      <protection locked="0"/>
    </xf>
    <xf numFmtId="178" fontId="0" fillId="0" borderId="108" xfId="0" applyNumberFormat="1" applyFont="1" applyFill="1" applyBorder="1" applyAlignment="1" applyProtection="1">
      <alignment horizontal="right" vertical="center"/>
    </xf>
    <xf numFmtId="178" fontId="0" fillId="0" borderId="73" xfId="0" applyNumberFormat="1" applyFont="1" applyFill="1" applyBorder="1" applyAlignment="1" applyProtection="1">
      <alignment horizontal="right" vertical="center"/>
    </xf>
    <xf numFmtId="178" fontId="0" fillId="0" borderId="116" xfId="0" applyNumberFormat="1" applyFont="1" applyFill="1" applyBorder="1" applyAlignment="1" applyProtection="1">
      <alignment horizontal="right" vertical="center"/>
    </xf>
    <xf numFmtId="178" fontId="0" fillId="0" borderId="102" xfId="0" applyNumberFormat="1" applyFont="1" applyFill="1" applyBorder="1" applyAlignment="1" applyProtection="1">
      <alignment horizontal="right" vertical="center"/>
    </xf>
    <xf numFmtId="9" fontId="0" fillId="12" borderId="111" xfId="0" applyNumberFormat="1" applyFont="1" applyFill="1" applyBorder="1" applyAlignment="1" applyProtection="1">
      <alignment horizontal="center" vertical="center"/>
      <protection locked="0"/>
    </xf>
    <xf numFmtId="0" fontId="10" fillId="14" borderId="111" xfId="0" applyFont="1" applyFill="1" applyBorder="1" applyAlignment="1" applyProtection="1">
      <alignment horizontal="center" vertical="center"/>
    </xf>
    <xf numFmtId="0" fontId="10" fillId="47" borderId="110" xfId="0" applyFont="1" applyFill="1" applyBorder="1" applyAlignment="1" applyProtection="1">
      <alignment horizontal="center" vertical="center"/>
    </xf>
    <xf numFmtId="0" fontId="10" fillId="14" borderId="102" xfId="0" applyFont="1" applyFill="1" applyBorder="1" applyAlignment="1" applyProtection="1">
      <alignment horizontal="center" vertical="center"/>
    </xf>
    <xf numFmtId="0" fontId="10" fillId="47" borderId="122" xfId="0" applyFont="1" applyFill="1" applyBorder="1" applyAlignment="1" applyProtection="1">
      <alignment horizontal="center" vertical="center"/>
    </xf>
    <xf numFmtId="170" fontId="0" fillId="12" borderId="85" xfId="16" applyFont="1" applyFill="1" applyBorder="1" applyAlignment="1" applyProtection="1">
      <alignment horizontal="center" vertical="center"/>
      <protection locked="0"/>
    </xf>
    <xf numFmtId="170" fontId="0" fillId="12" borderId="123" xfId="16" applyFont="1" applyFill="1" applyBorder="1" applyAlignment="1" applyProtection="1">
      <alignment horizontal="center" vertical="center"/>
      <protection locked="0"/>
    </xf>
    <xf numFmtId="170" fontId="0" fillId="12" borderId="122" xfId="16" applyFont="1" applyFill="1" applyBorder="1" applyAlignment="1" applyProtection="1">
      <alignment horizontal="center" vertical="center"/>
      <protection locked="0"/>
    </xf>
    <xf numFmtId="178" fontId="0" fillId="0" borderId="105" xfId="0" applyNumberFormat="1" applyFont="1" applyFill="1" applyBorder="1" applyAlignment="1" applyProtection="1">
      <alignment horizontal="right" vertical="center"/>
    </xf>
    <xf numFmtId="178" fontId="0" fillId="0" borderId="110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wrapText="1"/>
    </xf>
    <xf numFmtId="0" fontId="10" fillId="48" borderId="111" xfId="0" applyFont="1" applyFill="1" applyBorder="1" applyAlignment="1" applyProtection="1">
      <alignment horizontal="center" vertical="center"/>
    </xf>
    <xf numFmtId="0" fontId="10" fillId="48" borderId="110" xfId="0" applyFont="1" applyFill="1" applyBorder="1" applyAlignment="1" applyProtection="1">
      <alignment horizontal="center" vertical="center"/>
    </xf>
    <xf numFmtId="170" fontId="30" fillId="0" borderId="87" xfId="16" applyFont="1" applyFill="1" applyBorder="1" applyAlignment="1" applyProtection="1">
      <alignment horizontal="center" vertical="center"/>
    </xf>
    <xf numFmtId="170" fontId="30" fillId="0" borderId="90" xfId="16" applyFont="1" applyFill="1" applyBorder="1" applyAlignment="1" applyProtection="1">
      <alignment horizontal="center" vertical="center"/>
    </xf>
    <xf numFmtId="178" fontId="0" fillId="27" borderId="89" xfId="0" applyNumberFormat="1" applyFont="1" applyFill="1" applyBorder="1" applyAlignment="1" applyProtection="1">
      <alignment horizontal="right" vertical="center"/>
    </xf>
    <xf numFmtId="178" fontId="0" fillId="27" borderId="126" xfId="0" applyNumberFormat="1" applyFont="1" applyFill="1" applyBorder="1" applyAlignment="1" applyProtection="1">
      <alignment horizontal="right" vertical="center"/>
    </xf>
    <xf numFmtId="0" fontId="0" fillId="11" borderId="128" xfId="0" applyFont="1" applyFill="1" applyBorder="1" applyProtection="1"/>
    <xf numFmtId="0" fontId="0" fillId="11" borderId="129" xfId="0" applyFont="1" applyFill="1" applyBorder="1" applyProtection="1"/>
    <xf numFmtId="0" fontId="0" fillId="11" borderId="130" xfId="0" applyFont="1" applyFill="1" applyBorder="1" applyProtection="1"/>
    <xf numFmtId="0" fontId="0" fillId="11" borderId="118" xfId="0" applyFont="1" applyFill="1" applyBorder="1" applyProtection="1"/>
    <xf numFmtId="0" fontId="0" fillId="11" borderId="65" xfId="0" applyFont="1" applyFill="1" applyBorder="1" applyProtection="1"/>
    <xf numFmtId="0" fontId="25" fillId="0" borderId="118" xfId="0" applyFont="1" applyBorder="1" applyAlignment="1" applyProtection="1">
      <alignment vertical="center"/>
    </xf>
    <xf numFmtId="0" fontId="10" fillId="14" borderId="112" xfId="0" applyFont="1" applyFill="1" applyBorder="1" applyAlignment="1" applyProtection="1">
      <alignment horizontal="center" vertical="center"/>
    </xf>
    <xf numFmtId="0" fontId="10" fillId="14" borderId="127" xfId="0" applyFont="1" applyFill="1" applyBorder="1" applyAlignment="1" applyProtection="1">
      <alignment horizontal="center" vertical="center"/>
    </xf>
    <xf numFmtId="0" fontId="10" fillId="48" borderId="112" xfId="0" applyFont="1" applyFill="1" applyBorder="1" applyAlignment="1" applyProtection="1">
      <alignment horizontal="center" vertical="center"/>
    </xf>
    <xf numFmtId="0" fontId="10" fillId="48" borderId="127" xfId="0" applyFont="1" applyFill="1" applyBorder="1" applyAlignment="1" applyProtection="1">
      <alignment horizontal="center" vertical="center"/>
    </xf>
    <xf numFmtId="0" fontId="10" fillId="47" borderId="112" xfId="0" applyFont="1" applyFill="1" applyBorder="1" applyAlignment="1" applyProtection="1">
      <alignment horizontal="center" vertical="center"/>
    </xf>
    <xf numFmtId="0" fontId="10" fillId="47" borderId="127" xfId="0" applyFont="1" applyFill="1" applyBorder="1" applyAlignment="1" applyProtection="1">
      <alignment horizontal="center" vertical="center"/>
    </xf>
    <xf numFmtId="178" fontId="0" fillId="26" borderId="104" xfId="0" applyNumberFormat="1" applyFont="1" applyFill="1" applyBorder="1" applyAlignment="1" applyProtection="1">
      <alignment horizontal="right" vertical="center"/>
    </xf>
    <xf numFmtId="178" fontId="0" fillId="26" borderId="105" xfId="0" applyNumberFormat="1" applyFont="1" applyFill="1" applyBorder="1" applyAlignment="1" applyProtection="1">
      <alignment horizontal="right" vertical="center"/>
    </xf>
    <xf numFmtId="0" fontId="0" fillId="11" borderId="119" xfId="0" applyFont="1" applyFill="1" applyBorder="1" applyProtection="1"/>
    <xf numFmtId="0" fontId="0" fillId="11" borderId="125" xfId="0" applyFont="1" applyFill="1" applyBorder="1" applyProtection="1"/>
    <xf numFmtId="0" fontId="0" fillId="11" borderId="61" xfId="0" applyFont="1" applyFill="1" applyBorder="1" applyProtection="1"/>
    <xf numFmtId="169" fontId="11" fillId="20" borderId="69" xfId="13" applyNumberFormat="1" applyFont="1" applyFill="1" applyBorder="1" applyAlignment="1" applyProtection="1">
      <alignment horizontal="center" vertical="center"/>
      <protection locked="0"/>
    </xf>
    <xf numFmtId="9" fontId="0" fillId="44" borderId="83" xfId="0" applyNumberFormat="1" applyFont="1" applyFill="1" applyBorder="1" applyAlignment="1" applyProtection="1">
      <alignment horizontal="center" vertical="center"/>
    </xf>
    <xf numFmtId="9" fontId="0" fillId="44" borderId="104" xfId="0" applyNumberFormat="1" applyFont="1" applyFill="1" applyBorder="1" applyAlignment="1" applyProtection="1">
      <alignment horizontal="center" vertical="center"/>
    </xf>
    <xf numFmtId="170" fontId="0" fillId="44" borderId="104" xfId="16" applyFont="1" applyFill="1" applyBorder="1" applyAlignment="1" applyProtection="1">
      <alignment horizontal="center" vertical="center"/>
    </xf>
    <xf numFmtId="0" fontId="13" fillId="16" borderId="127" xfId="0" applyFont="1" applyFill="1" applyBorder="1" applyAlignment="1" applyProtection="1">
      <alignment horizontal="center" vertical="center" wrapText="1"/>
    </xf>
    <xf numFmtId="0" fontId="0" fillId="12" borderId="109" xfId="0" applyFont="1" applyFill="1" applyBorder="1" applyAlignment="1" applyProtection="1">
      <alignment horizontal="left" vertical="center"/>
      <protection locked="0"/>
    </xf>
    <xf numFmtId="178" fontId="23" fillId="28" borderId="52" xfId="0" applyNumberFormat="1" applyFont="1" applyFill="1" applyBorder="1" applyAlignment="1" applyProtection="1">
      <alignment vertical="center"/>
    </xf>
    <xf numFmtId="0" fontId="0" fillId="12" borderId="111" xfId="0" applyFont="1" applyFill="1" applyBorder="1" applyAlignment="1" applyProtection="1">
      <alignment horizontal="left" vertical="center"/>
      <protection locked="0"/>
    </xf>
    <xf numFmtId="181" fontId="14" fillId="37" borderId="111" xfId="16" applyNumberFormat="1" applyFill="1" applyBorder="1" applyAlignment="1" applyProtection="1">
      <alignment horizontal="center" vertical="center"/>
    </xf>
    <xf numFmtId="181" fontId="14" fillId="37" borderId="109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1" fillId="0" borderId="0" xfId="20" applyFill="1" applyBorder="1" applyAlignment="1" applyProtection="1">
      <alignment vertical="center"/>
    </xf>
    <xf numFmtId="0" fontId="21" fillId="11" borderId="0" xfId="20" applyFill="1" applyBorder="1" applyAlignment="1" applyProtection="1">
      <alignment vertical="center"/>
    </xf>
    <xf numFmtId="0" fontId="21" fillId="0" borderId="0" xfId="20" applyProtection="1"/>
    <xf numFmtId="0" fontId="21" fillId="0" borderId="0" xfId="20" applyBorder="1" applyAlignment="1" applyProtection="1">
      <alignment vertical="center"/>
    </xf>
    <xf numFmtId="0" fontId="21" fillId="0" borderId="0" xfId="20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1" fillId="0" borderId="0" xfId="20" quotePrefix="1" applyBorder="1" applyAlignment="1" applyProtection="1">
      <alignment horizontal="left" vertical="center"/>
    </xf>
    <xf numFmtId="0" fontId="21" fillId="0" borderId="0" xfId="20"/>
    <xf numFmtId="0" fontId="21" fillId="11" borderId="0" xfId="20" applyFill="1" applyBorder="1" applyAlignment="1" applyProtection="1">
      <alignment horizontal="left" vertical="center"/>
    </xf>
    <xf numFmtId="0" fontId="21" fillId="0" borderId="0" xfId="20" applyAlignment="1" applyProtection="1">
      <alignment horizontal="left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indent="2"/>
    </xf>
    <xf numFmtId="0" fontId="0" fillId="0" borderId="140" xfId="0" applyFont="1" applyFill="1" applyBorder="1" applyAlignment="1" applyProtection="1">
      <alignment horizontal="left" vertical="center"/>
    </xf>
    <xf numFmtId="176" fontId="30" fillId="0" borderId="140" xfId="0" applyNumberFormat="1" applyFont="1" applyFill="1" applyBorder="1" applyAlignment="1" applyProtection="1">
      <alignment horizontal="left"/>
    </xf>
    <xf numFmtId="176" fontId="19" fillId="0" borderId="140" xfId="0" applyNumberFormat="1" applyFont="1" applyFill="1" applyBorder="1" applyAlignment="1" applyProtection="1">
      <alignment horizontal="left"/>
    </xf>
    <xf numFmtId="169" fontId="0" fillId="12" borderId="106" xfId="13" applyNumberFormat="1" applyFont="1" applyFill="1" applyBorder="1" applyAlignment="1" applyProtection="1">
      <alignment vertical="center"/>
      <protection locked="0"/>
    </xf>
    <xf numFmtId="177" fontId="19" fillId="12" borderId="106" xfId="12" applyNumberFormat="1" applyFont="1" applyFill="1" applyBorder="1" applyAlignment="1" applyProtection="1">
      <alignment vertical="center"/>
      <protection locked="0"/>
    </xf>
    <xf numFmtId="169" fontId="19" fillId="12" borderId="106" xfId="13" applyNumberFormat="1" applyFont="1" applyFill="1" applyBorder="1" applyAlignment="1" applyProtection="1">
      <alignment vertical="center"/>
      <protection locked="0"/>
    </xf>
    <xf numFmtId="0" fontId="11" fillId="20" borderId="140" xfId="0" applyFont="1" applyFill="1" applyBorder="1" applyAlignment="1" applyProtection="1">
      <alignment horizontal="left" vertical="center"/>
    </xf>
    <xf numFmtId="176" fontId="19" fillId="0" borderId="103" xfId="0" applyNumberFormat="1" applyFont="1" applyFill="1" applyBorder="1" applyAlignment="1" applyProtection="1">
      <alignment horizontal="left"/>
    </xf>
    <xf numFmtId="169" fontId="11" fillId="20" borderId="106" xfId="13" applyNumberFormat="1" applyFont="1" applyFill="1" applyBorder="1" applyAlignment="1" applyProtection="1">
      <alignment horizontal="center" vertical="center"/>
    </xf>
    <xf numFmtId="169" fontId="11" fillId="22" borderId="106" xfId="13" applyNumberFormat="1" applyFont="1" applyFill="1" applyBorder="1" applyAlignment="1" applyProtection="1">
      <alignment vertical="center"/>
    </xf>
    <xf numFmtId="0" fontId="11" fillId="23" borderId="140" xfId="0" applyFont="1" applyFill="1" applyBorder="1" applyAlignment="1" applyProtection="1">
      <alignment horizontal="left" vertical="center"/>
    </xf>
    <xf numFmtId="0" fontId="13" fillId="32" borderId="33" xfId="0" applyFont="1" applyFill="1" applyBorder="1" applyAlignment="1" applyProtection="1">
      <alignment vertical="center"/>
    </xf>
    <xf numFmtId="169" fontId="11" fillId="28" borderId="143" xfId="13" applyNumberFormat="1" applyFont="1" applyFill="1" applyBorder="1" applyAlignment="1" applyProtection="1">
      <alignment vertical="center"/>
    </xf>
    <xf numFmtId="169" fontId="11" fillId="20" borderId="142" xfId="13" applyNumberFormat="1" applyFont="1" applyFill="1" applyBorder="1" applyAlignment="1" applyProtection="1">
      <alignment horizontal="center" vertical="center"/>
    </xf>
    <xf numFmtId="169" fontId="11" fillId="23" borderId="142" xfId="13" applyNumberFormat="1" applyFont="1" applyFill="1" applyBorder="1" applyAlignment="1" applyProtection="1">
      <alignment horizontal="center" vertical="center"/>
    </xf>
    <xf numFmtId="169" fontId="11" fillId="20" borderId="143" xfId="13" applyNumberFormat="1" applyFont="1" applyFill="1" applyBorder="1" applyAlignment="1" applyProtection="1">
      <alignment vertical="center"/>
    </xf>
    <xf numFmtId="169" fontId="11" fillId="28" borderId="138" xfId="13" applyNumberFormat="1" applyFont="1" applyFill="1" applyBorder="1" applyAlignment="1" applyProtection="1">
      <alignment vertical="center"/>
    </xf>
    <xf numFmtId="169" fontId="11" fillId="23" borderId="143" xfId="13" applyNumberFormat="1" applyFont="1" applyFill="1" applyBorder="1" applyAlignment="1" applyProtection="1">
      <alignment horizontal="center" vertical="center"/>
    </xf>
    <xf numFmtId="169" fontId="19" fillId="29" borderId="106" xfId="13" applyNumberFormat="1" applyFont="1" applyFill="1" applyBorder="1" applyAlignment="1" applyProtection="1">
      <alignment vertical="center"/>
    </xf>
    <xf numFmtId="169" fontId="11" fillId="23" borderId="106" xfId="13" applyNumberFormat="1" applyFont="1" applyFill="1" applyBorder="1" applyAlignment="1" applyProtection="1">
      <alignment horizontal="center" vertical="center"/>
    </xf>
    <xf numFmtId="169" fontId="11" fillId="24" borderId="106" xfId="13" applyNumberFormat="1" applyFont="1" applyFill="1" applyBorder="1" applyAlignment="1" applyProtection="1">
      <alignment vertical="center"/>
    </xf>
    <xf numFmtId="169" fontId="11" fillId="20" borderId="106" xfId="13" applyNumberFormat="1" applyFont="1" applyFill="1" applyBorder="1" applyAlignment="1" applyProtection="1">
      <alignment vertical="center"/>
    </xf>
    <xf numFmtId="168" fontId="13" fillId="32" borderId="106" xfId="13" applyNumberFormat="1" applyFont="1" applyFill="1" applyBorder="1" applyAlignment="1" applyProtection="1">
      <alignment vertical="center"/>
    </xf>
    <xf numFmtId="168" fontId="13" fillId="33" borderId="106" xfId="13" applyNumberFormat="1" applyFont="1" applyFill="1" applyBorder="1" applyAlignment="1" applyProtection="1">
      <alignment vertical="center"/>
    </xf>
    <xf numFmtId="0" fontId="13" fillId="17" borderId="106" xfId="0" applyFont="1" applyFill="1" applyBorder="1" applyAlignment="1" applyProtection="1">
      <alignment horizontal="center" vertical="center" wrapText="1"/>
    </xf>
    <xf numFmtId="175" fontId="13" fillId="17" borderId="106" xfId="12" applyNumberFormat="1" applyFont="1" applyFill="1" applyBorder="1" applyAlignment="1" applyProtection="1">
      <alignment horizontal="center" vertical="center" wrapText="1"/>
    </xf>
    <xf numFmtId="169" fontId="13" fillId="41" borderId="106" xfId="13" applyNumberFormat="1" applyFont="1" applyFill="1" applyBorder="1" applyAlignment="1" applyProtection="1">
      <alignment vertical="center"/>
    </xf>
    <xf numFmtId="169" fontId="13" fillId="42" borderId="106" xfId="13" applyNumberFormat="1" applyFont="1" applyFill="1" applyBorder="1" applyAlignment="1" applyProtection="1">
      <alignment vertical="center"/>
    </xf>
    <xf numFmtId="169" fontId="19" fillId="1" borderId="106" xfId="13" applyNumberFormat="1" applyFont="1" applyFill="1" applyBorder="1" applyAlignment="1" applyProtection="1">
      <alignment vertical="center"/>
    </xf>
    <xf numFmtId="177" fontId="19" fillId="1" borderId="106" xfId="12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1" fontId="0" fillId="0" borderId="145" xfId="0" applyNumberFormat="1" applyBorder="1" applyAlignment="1" applyProtection="1"/>
    <xf numFmtId="169" fontId="0" fillId="46" borderId="106" xfId="13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  <protection locked="0"/>
    </xf>
    <xf numFmtId="169" fontId="0" fillId="0" borderId="0" xfId="0" applyNumberFormat="1" applyFont="1" applyAlignment="1" applyProtection="1">
      <alignment vertical="center"/>
    </xf>
    <xf numFmtId="169" fontId="13" fillId="0" borderId="0" xfId="0" applyNumberFormat="1" applyFont="1" applyAlignment="1" applyProtection="1">
      <alignment vertical="center"/>
    </xf>
    <xf numFmtId="169" fontId="0" fillId="0" borderId="152" xfId="0" applyNumberFormat="1" applyFont="1" applyFill="1" applyBorder="1" applyAlignment="1" applyProtection="1">
      <alignment vertical="center"/>
    </xf>
    <xf numFmtId="169" fontId="13" fillId="35" borderId="153" xfId="0" applyNumberFormat="1" applyFont="1" applyFill="1" applyBorder="1" applyAlignment="1" applyProtection="1">
      <alignment horizontal="center" vertical="center" wrapText="1"/>
    </xf>
    <xf numFmtId="169" fontId="13" fillId="35" borderId="154" xfId="0" applyNumberFormat="1" applyFont="1" applyFill="1" applyBorder="1" applyAlignment="1" applyProtection="1">
      <alignment horizontal="center" vertical="center" wrapText="1"/>
    </xf>
    <xf numFmtId="169" fontId="13" fillId="35" borderId="155" xfId="0" applyNumberFormat="1" applyFont="1" applyFill="1" applyBorder="1" applyAlignment="1" applyProtection="1">
      <alignment horizontal="center" vertical="center" wrapText="1"/>
    </xf>
    <xf numFmtId="169" fontId="0" fillId="10" borderId="106" xfId="13" applyNumberFormat="1" applyFont="1" applyFill="1" applyBorder="1" applyAlignment="1" applyProtection="1">
      <alignment horizontal="right" vertical="center"/>
    </xf>
    <xf numFmtId="174" fontId="0" fillId="0" borderId="106" xfId="12" applyNumberFormat="1" applyFont="1" applyFill="1" applyBorder="1" applyAlignment="1" applyProtection="1">
      <alignment vertical="center"/>
    </xf>
    <xf numFmtId="169" fontId="14" fillId="0" borderId="104" xfId="13" applyNumberFormat="1" applyFont="1" applyFill="1" applyBorder="1" applyAlignment="1" applyProtection="1">
      <alignment vertical="center"/>
    </xf>
    <xf numFmtId="169" fontId="0" fillId="10" borderId="104" xfId="13" applyNumberFormat="1" applyFont="1" applyFill="1" applyBorder="1" applyAlignment="1" applyProtection="1">
      <alignment horizontal="right" vertical="center"/>
    </xf>
    <xf numFmtId="169" fontId="13" fillId="40" borderId="158" xfId="0" applyNumberFormat="1" applyFont="1" applyFill="1" applyBorder="1" applyAlignment="1" applyProtection="1">
      <alignment vertical="center"/>
    </xf>
    <xf numFmtId="169" fontId="13" fillId="40" borderId="109" xfId="13" applyNumberFormat="1" applyFont="1" applyFill="1" applyBorder="1" applyAlignment="1" applyProtection="1">
      <alignment vertical="center"/>
    </xf>
    <xf numFmtId="169" fontId="13" fillId="40" borderId="109" xfId="13" applyNumberFormat="1" applyFont="1" applyFill="1" applyBorder="1" applyAlignment="1" applyProtection="1">
      <alignment horizontal="right" vertical="center"/>
    </xf>
    <xf numFmtId="169" fontId="14" fillId="0" borderId="54" xfId="13" applyNumberFormat="1" applyFont="1" applyFill="1" applyBorder="1" applyAlignment="1" applyProtection="1">
      <alignment vertical="center"/>
    </xf>
    <xf numFmtId="169" fontId="14" fillId="0" borderId="105" xfId="13" applyNumberFormat="1" applyFont="1" applyFill="1" applyBorder="1" applyAlignment="1" applyProtection="1">
      <alignment vertical="center"/>
    </xf>
    <xf numFmtId="174" fontId="0" fillId="0" borderId="107" xfId="12" applyNumberFormat="1" applyFont="1" applyFill="1" applyBorder="1" applyAlignment="1" applyProtection="1">
      <alignment vertical="center"/>
    </xf>
    <xf numFmtId="174" fontId="0" fillId="0" borderId="108" xfId="12" applyNumberFormat="1" applyFont="1" applyFill="1" applyBorder="1" applyAlignment="1" applyProtection="1">
      <alignment vertical="center"/>
    </xf>
    <xf numFmtId="169" fontId="13" fillId="40" borderId="111" xfId="13" applyNumberFormat="1" applyFont="1" applyFill="1" applyBorder="1" applyAlignment="1" applyProtection="1">
      <alignment vertical="center"/>
    </xf>
    <xf numFmtId="169" fontId="13" fillId="40" borderId="110" xfId="13" applyNumberFormat="1" applyFont="1" applyFill="1" applyBorder="1" applyAlignment="1" applyProtection="1">
      <alignment vertical="center"/>
    </xf>
    <xf numFmtId="169" fontId="0" fillId="10" borderId="141" xfId="13" applyNumberFormat="1" applyFont="1" applyFill="1" applyBorder="1" applyAlignment="1" applyProtection="1">
      <alignment horizontal="right" vertical="center"/>
    </xf>
    <xf numFmtId="169" fontId="0" fillId="10" borderId="123" xfId="13" applyNumberFormat="1" applyFont="1" applyFill="1" applyBorder="1" applyAlignment="1" applyProtection="1">
      <alignment horizontal="right" vertical="center"/>
    </xf>
    <xf numFmtId="169" fontId="13" fillId="40" borderId="122" xfId="13" applyNumberFormat="1" applyFont="1" applyFill="1" applyBorder="1" applyAlignment="1" applyProtection="1">
      <alignment horizontal="right" vertical="center"/>
    </xf>
    <xf numFmtId="169" fontId="14" fillId="44" borderId="58" xfId="13" applyNumberFormat="1" applyFont="1" applyFill="1" applyBorder="1" applyAlignment="1" applyProtection="1">
      <alignment vertical="center"/>
    </xf>
    <xf numFmtId="174" fontId="0" fillId="12" borderId="116" xfId="12" applyNumberFormat="1" applyFont="1" applyFill="1" applyBorder="1" applyAlignment="1" applyProtection="1">
      <alignment vertical="center"/>
      <protection locked="0"/>
    </xf>
    <xf numFmtId="169" fontId="13" fillId="40" borderId="102" xfId="13" applyNumberFormat="1" applyFont="1" applyFill="1" applyBorder="1" applyAlignment="1" applyProtection="1">
      <alignment vertical="center"/>
    </xf>
    <xf numFmtId="169" fontId="13" fillId="40" borderId="135" xfId="13" applyNumberFormat="1" applyFont="1" applyFill="1" applyBorder="1" applyAlignment="1" applyProtection="1">
      <alignment horizontal="right" vertical="center"/>
    </xf>
    <xf numFmtId="0" fontId="13" fillId="15" borderId="139" xfId="0" applyFont="1" applyFill="1" applyBorder="1" applyAlignment="1" applyProtection="1">
      <alignment horizontal="center" vertical="center" wrapText="1"/>
    </xf>
    <xf numFmtId="169" fontId="18" fillId="36" borderId="94" xfId="0" applyNumberFormat="1" applyFont="1" applyFill="1" applyBorder="1" applyAlignment="1" applyProtection="1">
      <alignment horizontal="center" vertical="center" wrapText="1"/>
    </xf>
    <xf numFmtId="169" fontId="18" fillId="36" borderId="168" xfId="0" applyNumberFormat="1" applyFont="1" applyFill="1" applyBorder="1" applyAlignment="1" applyProtection="1">
      <alignment horizontal="center" vertical="center" wrapText="1"/>
    </xf>
    <xf numFmtId="0" fontId="18" fillId="36" borderId="93" xfId="0" applyFont="1" applyFill="1" applyBorder="1" applyAlignment="1" applyProtection="1">
      <alignment horizontal="center" vertical="center" wrapText="1"/>
    </xf>
    <xf numFmtId="0" fontId="18" fillId="25" borderId="169" xfId="0" applyFont="1" applyFill="1" applyBorder="1" applyAlignment="1" applyProtection="1">
      <alignment horizontal="center" vertical="center" wrapText="1"/>
    </xf>
    <xf numFmtId="0" fontId="18" fillId="25" borderId="166" xfId="0" applyFont="1" applyFill="1" applyBorder="1" applyAlignment="1" applyProtection="1">
      <alignment horizontal="center" vertical="center" wrapText="1"/>
    </xf>
    <xf numFmtId="0" fontId="18" fillId="25" borderId="94" xfId="0" applyFont="1" applyFill="1" applyBorder="1" applyAlignment="1" applyProtection="1">
      <alignment horizontal="center" vertical="center" wrapText="1"/>
    </xf>
    <xf numFmtId="0" fontId="13" fillId="15" borderId="97" xfId="0" applyFont="1" applyFill="1" applyBorder="1" applyAlignment="1" applyProtection="1">
      <alignment horizontal="center" vertical="center" wrapText="1"/>
    </xf>
    <xf numFmtId="0" fontId="13" fillId="0" borderId="170" xfId="0" applyFont="1" applyFill="1" applyBorder="1" applyAlignment="1" applyProtection="1">
      <alignment horizontal="left" vertical="center"/>
    </xf>
    <xf numFmtId="169" fontId="0" fillId="29" borderId="148" xfId="13" applyNumberFormat="1" applyFont="1" applyFill="1" applyBorder="1" applyAlignment="1" applyProtection="1">
      <alignment vertical="center"/>
    </xf>
    <xf numFmtId="169" fontId="0" fillId="29" borderId="152" xfId="13" applyNumberFormat="1" applyFont="1" applyFill="1" applyBorder="1" applyAlignment="1" applyProtection="1">
      <alignment vertical="center"/>
    </xf>
    <xf numFmtId="169" fontId="13" fillId="29" borderId="171" xfId="13" applyNumberFormat="1" applyFont="1" applyFill="1" applyBorder="1" applyAlignment="1" applyProtection="1">
      <alignment vertical="center"/>
    </xf>
    <xf numFmtId="169" fontId="0" fillId="19" borderId="172" xfId="13" applyNumberFormat="1" applyFont="1" applyFill="1" applyBorder="1" applyAlignment="1" applyProtection="1">
      <alignment vertical="center"/>
    </xf>
    <xf numFmtId="169" fontId="0" fillId="19" borderId="173" xfId="13" applyNumberFormat="1" applyFont="1" applyFill="1" applyBorder="1" applyAlignment="1" applyProtection="1">
      <alignment vertical="center"/>
    </xf>
    <xf numFmtId="169" fontId="13" fillId="19" borderId="148" xfId="13" applyNumberFormat="1" applyFont="1" applyFill="1" applyBorder="1" applyAlignment="1" applyProtection="1">
      <alignment vertical="center"/>
    </xf>
    <xf numFmtId="169" fontId="13" fillId="0" borderId="174" xfId="13" applyNumberFormat="1" applyFont="1" applyFill="1" applyBorder="1" applyAlignment="1" applyProtection="1">
      <alignment vertical="center"/>
    </xf>
    <xf numFmtId="0" fontId="13" fillId="15" borderId="175" xfId="0" applyFont="1" applyFill="1" applyBorder="1" applyAlignment="1" applyProtection="1">
      <alignment horizontal="center" vertical="center"/>
    </xf>
    <xf numFmtId="169" fontId="22" fillId="15" borderId="176" xfId="13" applyNumberFormat="1" applyFont="1" applyFill="1" applyBorder="1" applyAlignment="1" applyProtection="1">
      <alignment vertical="center"/>
    </xf>
    <xf numFmtId="169" fontId="22" fillId="15" borderId="177" xfId="13" applyNumberFormat="1" applyFont="1" applyFill="1" applyBorder="1" applyAlignment="1" applyProtection="1">
      <alignment vertical="center"/>
    </xf>
    <xf numFmtId="169" fontId="22" fillId="15" borderId="178" xfId="13" applyNumberFormat="1" applyFont="1" applyFill="1" applyBorder="1" applyAlignment="1" applyProtection="1">
      <alignment vertical="center"/>
    </xf>
    <xf numFmtId="168" fontId="0" fillId="0" borderId="113" xfId="13" applyNumberFormat="1" applyFont="1" applyFill="1" applyBorder="1" applyAlignment="1" applyProtection="1">
      <alignment vertical="center"/>
    </xf>
    <xf numFmtId="168" fontId="0" fillId="0" borderId="114" xfId="13" applyNumberFormat="1" applyFont="1" applyFill="1" applyBorder="1" applyAlignment="1" applyProtection="1">
      <alignment vertical="center"/>
    </xf>
    <xf numFmtId="169" fontId="0" fillId="29" borderId="106" xfId="13" applyNumberFormat="1" applyFont="1" applyFill="1" applyBorder="1" applyAlignment="1" applyProtection="1">
      <alignment vertical="center"/>
    </xf>
    <xf numFmtId="169" fontId="0" fillId="29" borderId="111" xfId="13" applyNumberFormat="1" applyFont="1" applyFill="1" applyBorder="1" applyAlignment="1" applyProtection="1">
      <alignment vertical="center"/>
    </xf>
    <xf numFmtId="169" fontId="0" fillId="29" borderId="109" xfId="13" applyNumberFormat="1" applyFont="1" applyFill="1" applyBorder="1" applyAlignment="1" applyProtection="1">
      <alignment vertical="center"/>
    </xf>
    <xf numFmtId="169" fontId="0" fillId="29" borderId="110" xfId="13" applyNumberFormat="1" applyFont="1" applyFill="1" applyBorder="1" applyAlignment="1" applyProtection="1">
      <alignment vertical="center"/>
    </xf>
    <xf numFmtId="171" fontId="0" fillId="0" borderId="105" xfId="0" applyNumberFormat="1" applyFont="1" applyFill="1" applyBorder="1" applyAlignment="1" applyProtection="1">
      <alignment horizontal="center" vertical="center"/>
    </xf>
    <xf numFmtId="169" fontId="13" fillId="35" borderId="185" xfId="0" applyNumberFormat="1" applyFont="1" applyFill="1" applyBorder="1" applyAlignment="1" applyProtection="1">
      <alignment horizontal="center" vertical="center" wrapText="1"/>
    </xf>
    <xf numFmtId="169" fontId="13" fillId="35" borderId="186" xfId="0" applyNumberFormat="1" applyFont="1" applyFill="1" applyBorder="1" applyAlignment="1" applyProtection="1">
      <alignment horizontal="center" vertical="center" wrapText="1"/>
    </xf>
    <xf numFmtId="169" fontId="13" fillId="35" borderId="187" xfId="0" applyNumberFormat="1" applyFont="1" applyFill="1" applyBorder="1" applyAlignment="1" applyProtection="1">
      <alignment horizontal="center" vertical="center" wrapText="1"/>
    </xf>
    <xf numFmtId="169" fontId="13" fillId="15" borderId="188" xfId="0" applyNumberFormat="1" applyFont="1" applyFill="1" applyBorder="1" applyAlignment="1" applyProtection="1">
      <alignment horizontal="center" vertical="center" wrapText="1"/>
    </xf>
    <xf numFmtId="169" fontId="13" fillId="15" borderId="186" xfId="0" applyNumberFormat="1" applyFont="1" applyFill="1" applyBorder="1" applyAlignment="1" applyProtection="1">
      <alignment horizontal="center" vertical="center" wrapText="1"/>
    </xf>
    <xf numFmtId="169" fontId="13" fillId="15" borderId="189" xfId="0" applyNumberFormat="1" applyFont="1" applyFill="1" applyBorder="1" applyAlignment="1" applyProtection="1">
      <alignment horizontal="center" vertical="center" wrapText="1"/>
    </xf>
    <xf numFmtId="0" fontId="13" fillId="15" borderId="185" xfId="0" applyFont="1" applyFill="1" applyBorder="1" applyAlignment="1" applyProtection="1">
      <alignment horizontal="center" vertical="center"/>
    </xf>
    <xf numFmtId="0" fontId="13" fillId="15" borderId="190" xfId="0" applyFont="1" applyFill="1" applyBorder="1" applyAlignment="1" applyProtection="1">
      <alignment horizontal="center" vertical="center"/>
    </xf>
    <xf numFmtId="169" fontId="14" fillId="0" borderId="58" xfId="13" applyNumberFormat="1" applyFont="1" applyFill="1" applyBorder="1" applyAlignment="1" applyProtection="1">
      <alignment vertical="center"/>
    </xf>
    <xf numFmtId="169" fontId="13" fillId="40" borderId="112" xfId="13" applyNumberFormat="1" applyFont="1" applyFill="1" applyBorder="1" applyAlignment="1" applyProtection="1">
      <alignment vertical="center"/>
    </xf>
    <xf numFmtId="169" fontId="13" fillId="40" borderId="179" xfId="13" applyNumberFormat="1" applyFont="1" applyFill="1" applyBorder="1" applyAlignment="1" applyProtection="1">
      <alignment vertical="center"/>
    </xf>
    <xf numFmtId="169" fontId="13" fillId="40" borderId="127" xfId="13" applyNumberFormat="1" applyFont="1" applyFill="1" applyBorder="1" applyAlignment="1" applyProtection="1">
      <alignment vertical="center"/>
    </xf>
    <xf numFmtId="174" fontId="0" fillId="0" borderId="116" xfId="12" applyNumberFormat="1" applyFont="1" applyFill="1" applyBorder="1" applyAlignment="1" applyProtection="1">
      <alignment vertical="center"/>
    </xf>
    <xf numFmtId="169" fontId="0" fillId="0" borderId="86" xfId="13" applyNumberFormat="1" applyFont="1" applyFill="1" applyBorder="1" applyAlignment="1" applyProtection="1">
      <alignment vertical="center"/>
    </xf>
    <xf numFmtId="169" fontId="0" fillId="0" borderId="157" xfId="13" applyNumberFormat="1" applyFont="1" applyFill="1" applyBorder="1" applyAlignment="1" applyProtection="1">
      <alignment vertical="center"/>
    </xf>
    <xf numFmtId="169" fontId="0" fillId="0" borderId="136" xfId="13" applyNumberFormat="1" applyFont="1" applyFill="1" applyBorder="1" applyAlignment="1" applyProtection="1">
      <alignment vertical="center"/>
    </xf>
    <xf numFmtId="169" fontId="22" fillId="32" borderId="181" xfId="13" applyNumberFormat="1" applyFont="1" applyFill="1" applyBorder="1" applyAlignment="1" applyProtection="1">
      <alignment vertical="center" wrapText="1"/>
    </xf>
    <xf numFmtId="169" fontId="22" fillId="32" borderId="146" xfId="13" applyNumberFormat="1" applyFont="1" applyFill="1" applyBorder="1" applyAlignment="1" applyProtection="1">
      <alignment vertical="center" wrapText="1"/>
    </xf>
    <xf numFmtId="169" fontId="22" fillId="32" borderId="147" xfId="13" applyNumberFormat="1" applyFont="1" applyFill="1" applyBorder="1" applyAlignment="1" applyProtection="1">
      <alignment vertical="center" wrapText="1"/>
    </xf>
    <xf numFmtId="169" fontId="22" fillId="32" borderId="149" xfId="13" applyNumberFormat="1" applyFont="1" applyFill="1" applyBorder="1" applyAlignment="1" applyProtection="1">
      <alignment vertical="center" wrapText="1"/>
    </xf>
    <xf numFmtId="169" fontId="22" fillId="32" borderId="192" xfId="13" applyNumberFormat="1" applyFont="1" applyFill="1" applyBorder="1" applyAlignment="1" applyProtection="1">
      <alignment vertical="center" wrapText="1"/>
    </xf>
    <xf numFmtId="169" fontId="22" fillId="32" borderId="193" xfId="13" applyNumberFormat="1" applyFont="1" applyFill="1" applyBorder="1" applyAlignment="1" applyProtection="1">
      <alignment vertical="center" wrapText="1"/>
    </xf>
    <xf numFmtId="169" fontId="22" fillId="32" borderId="194" xfId="13" applyNumberFormat="1" applyFont="1" applyFill="1" applyBorder="1" applyAlignment="1" applyProtection="1">
      <alignment vertical="center" wrapText="1"/>
    </xf>
    <xf numFmtId="169" fontId="22" fillId="32" borderId="182" xfId="13" applyNumberFormat="1" applyFont="1" applyFill="1" applyBorder="1" applyAlignment="1" applyProtection="1">
      <alignment vertical="center" wrapText="1"/>
    </xf>
    <xf numFmtId="169" fontId="22" fillId="32" borderId="55" xfId="13" applyNumberFormat="1" applyFont="1" applyFill="1" applyBorder="1" applyAlignment="1" applyProtection="1">
      <alignment vertical="center" wrapText="1"/>
    </xf>
    <xf numFmtId="169" fontId="22" fillId="32" borderId="56" xfId="13" applyNumberFormat="1" applyFont="1" applyFill="1" applyBorder="1" applyAlignment="1" applyProtection="1">
      <alignment vertical="center" wrapText="1"/>
    </xf>
    <xf numFmtId="169" fontId="22" fillId="32" borderId="59" xfId="13" applyNumberFormat="1" applyFont="1" applyFill="1" applyBorder="1" applyAlignment="1" applyProtection="1">
      <alignment vertical="center" wrapText="1"/>
    </xf>
    <xf numFmtId="169" fontId="22" fillId="32" borderId="67" xfId="13" applyNumberFormat="1" applyFont="1" applyFill="1" applyBorder="1" applyAlignment="1" applyProtection="1">
      <alignment vertical="center" wrapText="1"/>
    </xf>
    <xf numFmtId="178" fontId="23" fillId="26" borderId="67" xfId="0" applyNumberFormat="1" applyFont="1" applyFill="1" applyBorder="1" applyAlignment="1" applyProtection="1">
      <alignment horizontal="right" vertical="center"/>
    </xf>
    <xf numFmtId="9" fontId="0" fillId="12" borderId="112" xfId="0" applyNumberFormat="1" applyFont="1" applyFill="1" applyBorder="1" applyAlignment="1" applyProtection="1">
      <alignment horizontal="center" vertical="center"/>
      <protection locked="0"/>
    </xf>
    <xf numFmtId="178" fontId="0" fillId="0" borderId="180" xfId="0" applyNumberFormat="1" applyFont="1" applyFill="1" applyBorder="1" applyAlignment="1" applyProtection="1">
      <alignment horizontal="right" vertical="center"/>
    </xf>
    <xf numFmtId="178" fontId="0" fillId="0" borderId="127" xfId="0" applyNumberFormat="1" applyFont="1" applyFill="1" applyBorder="1" applyAlignment="1" applyProtection="1">
      <alignment horizontal="right" vertical="center"/>
    </xf>
    <xf numFmtId="170" fontId="0" fillId="12" borderId="195" xfId="16" applyFont="1" applyFill="1" applyBorder="1" applyAlignment="1" applyProtection="1">
      <alignment horizontal="center" vertical="center"/>
      <protection locked="0"/>
    </xf>
    <xf numFmtId="170" fontId="15" fillId="19" borderId="55" xfId="16" applyFont="1" applyFill="1" applyBorder="1" applyAlignment="1" applyProtection="1">
      <alignment horizontal="center" vertical="center"/>
    </xf>
    <xf numFmtId="178" fontId="23" fillId="26" borderId="57" xfId="0" applyNumberFormat="1" applyFont="1" applyFill="1" applyBorder="1" applyAlignment="1" applyProtection="1">
      <alignment horizontal="right" vertical="center"/>
    </xf>
    <xf numFmtId="179" fontId="0" fillId="46" borderId="200" xfId="13" applyNumberFormat="1" applyFont="1" applyFill="1" applyBorder="1" applyAlignment="1" applyProtection="1">
      <alignment vertical="center"/>
    </xf>
    <xf numFmtId="171" fontId="0" fillId="46" borderId="200" xfId="13" applyNumberFormat="1" applyFont="1" applyFill="1" applyBorder="1" applyAlignment="1" applyProtection="1">
      <alignment horizontal="center" vertical="center"/>
    </xf>
    <xf numFmtId="171" fontId="0" fillId="46" borderId="109" xfId="13" applyNumberFormat="1" applyFont="1" applyFill="1" applyBorder="1" applyAlignment="1" applyProtection="1">
      <alignment horizontal="center" vertical="center"/>
    </xf>
    <xf numFmtId="169" fontId="13" fillId="15" borderId="161" xfId="0" applyNumberFormat="1" applyFont="1" applyFill="1" applyBorder="1" applyAlignment="1" applyProtection="1">
      <alignment horizontal="center" vertical="center" wrapText="1"/>
    </xf>
    <xf numFmtId="169" fontId="13" fillId="15" borderId="199" xfId="0" applyNumberFormat="1" applyFont="1" applyFill="1" applyBorder="1" applyAlignment="1" applyProtection="1">
      <alignment horizontal="center" vertical="center" wrapText="1"/>
    </xf>
    <xf numFmtId="179" fontId="0" fillId="29" borderId="200" xfId="13" applyNumberFormat="1" applyFont="1" applyFill="1" applyBorder="1" applyAlignment="1" applyProtection="1">
      <alignment vertical="center"/>
    </xf>
    <xf numFmtId="179" fontId="0" fillId="29" borderId="202" xfId="13" applyNumberFormat="1" applyFont="1" applyFill="1" applyBorder="1" applyAlignment="1" applyProtection="1">
      <alignment vertical="center"/>
    </xf>
    <xf numFmtId="179" fontId="0" fillId="29" borderId="109" xfId="13" applyNumberFormat="1" applyFont="1" applyFill="1" applyBorder="1" applyAlignment="1" applyProtection="1">
      <alignment vertical="center"/>
    </xf>
    <xf numFmtId="179" fontId="0" fillId="29" borderId="110" xfId="13" applyNumberFormat="1" applyFont="1" applyFill="1" applyBorder="1" applyAlignment="1" applyProtection="1">
      <alignment vertical="center"/>
    </xf>
    <xf numFmtId="178" fontId="22" fillId="28" borderId="184" xfId="0" applyNumberFormat="1" applyFont="1" applyFill="1" applyBorder="1" applyAlignment="1" applyProtection="1">
      <alignment horizontal="center" vertical="center"/>
    </xf>
    <xf numFmtId="169" fontId="13" fillId="15" borderId="198" xfId="0" applyNumberFormat="1" applyFont="1" applyFill="1" applyBorder="1" applyAlignment="1" applyProtection="1">
      <alignment horizontal="center" vertical="center" wrapText="1"/>
    </xf>
    <xf numFmtId="169" fontId="13" fillId="15" borderId="168" xfId="0" applyNumberFormat="1" applyFont="1" applyFill="1" applyBorder="1" applyAlignment="1" applyProtection="1">
      <alignment horizontal="center" vertical="center" wrapText="1"/>
    </xf>
    <xf numFmtId="169" fontId="13" fillId="15" borderId="213" xfId="0" applyNumberFormat="1" applyFont="1" applyFill="1" applyBorder="1" applyAlignment="1" applyProtection="1">
      <alignment horizontal="center" vertical="center" wrapText="1"/>
    </xf>
    <xf numFmtId="169" fontId="13" fillId="15" borderId="214" xfId="0" applyNumberFormat="1" applyFont="1" applyFill="1" applyBorder="1" applyAlignment="1" applyProtection="1">
      <alignment horizontal="center" vertical="center" wrapText="1"/>
    </xf>
    <xf numFmtId="169" fontId="0" fillId="37" borderId="200" xfId="13" applyNumberFormat="1" applyFont="1" applyFill="1" applyBorder="1" applyAlignment="1" applyProtection="1">
      <alignment vertical="center"/>
    </xf>
    <xf numFmtId="169" fontId="0" fillId="0" borderId="200" xfId="13" applyNumberFormat="1" applyFont="1" applyFill="1" applyBorder="1" applyAlignment="1" applyProtection="1">
      <alignment vertical="center"/>
    </xf>
    <xf numFmtId="171" fontId="0" fillId="0" borderId="201" xfId="0" applyNumberFormat="1" applyFont="1" applyFill="1" applyBorder="1" applyAlignment="1" applyProtection="1">
      <alignment horizontal="center" vertical="center"/>
    </xf>
    <xf numFmtId="171" fontId="0" fillId="0" borderId="200" xfId="0" applyNumberFormat="1" applyFont="1" applyFill="1" applyBorder="1" applyAlignment="1" applyProtection="1">
      <alignment horizontal="center" vertical="center"/>
    </xf>
    <xf numFmtId="171" fontId="0" fillId="0" borderId="202" xfId="0" applyNumberFormat="1" applyFont="1" applyFill="1" applyBorder="1" applyAlignment="1" applyProtection="1">
      <alignment horizontal="center" vertical="center"/>
    </xf>
    <xf numFmtId="169" fontId="0" fillId="37" borderId="109" xfId="13" applyNumberFormat="1" applyFont="1" applyFill="1" applyBorder="1" applyAlignment="1" applyProtection="1">
      <alignment vertical="center"/>
    </xf>
    <xf numFmtId="169" fontId="0" fillId="37" borderId="102" xfId="13" applyNumberFormat="1" applyFont="1" applyFill="1" applyBorder="1" applyAlignment="1" applyProtection="1">
      <alignment vertical="center"/>
    </xf>
    <xf numFmtId="169" fontId="0" fillId="0" borderId="111" xfId="13" applyNumberFormat="1" applyFont="1" applyFill="1" applyBorder="1" applyAlignment="1" applyProtection="1">
      <alignment vertical="center"/>
    </xf>
    <xf numFmtId="169" fontId="0" fillId="0" borderId="109" xfId="13" applyNumberFormat="1" applyFont="1" applyFill="1" applyBorder="1" applyAlignment="1" applyProtection="1">
      <alignment vertical="center"/>
    </xf>
    <xf numFmtId="169" fontId="0" fillId="0" borderId="102" xfId="13" applyNumberFormat="1" applyFont="1" applyFill="1" applyBorder="1" applyAlignment="1" applyProtection="1">
      <alignment vertical="center"/>
    </xf>
    <xf numFmtId="171" fontId="0" fillId="0" borderId="111" xfId="0" applyNumberFormat="1" applyFont="1" applyFill="1" applyBorder="1" applyAlignment="1" applyProtection="1">
      <alignment horizontal="center" vertical="center"/>
    </xf>
    <xf numFmtId="171" fontId="0" fillId="0" borderId="109" xfId="0" applyNumberFormat="1" applyFont="1" applyFill="1" applyBorder="1" applyAlignment="1" applyProtection="1">
      <alignment horizontal="center" vertical="center"/>
    </xf>
    <xf numFmtId="171" fontId="0" fillId="0" borderId="110" xfId="0" applyNumberFormat="1" applyFont="1" applyFill="1" applyBorder="1" applyAlignment="1" applyProtection="1">
      <alignment horizontal="center" vertical="center"/>
    </xf>
    <xf numFmtId="169" fontId="0" fillId="28" borderId="106" xfId="13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0" fontId="34" fillId="0" borderId="0" xfId="0" applyFont="1" applyFill="1" applyBorder="1" applyAlignment="1" applyProtection="1">
      <alignment horizontal="center"/>
      <protection locked="0"/>
    </xf>
    <xf numFmtId="0" fontId="36" fillId="0" borderId="0" xfId="0" applyFont="1" applyFill="1" applyBorder="1" applyProtection="1">
      <protection locked="0"/>
    </xf>
    <xf numFmtId="0" fontId="36" fillId="0" borderId="0" xfId="0" applyFont="1" applyFill="1" applyProtection="1"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Fill="1" applyBorder="1" applyProtection="1">
      <protection locked="0"/>
    </xf>
    <xf numFmtId="0" fontId="39" fillId="0" borderId="0" xfId="0" applyFont="1" applyAlignment="1" applyProtection="1">
      <alignment vertical="center" wrapText="1"/>
      <protection locked="0"/>
    </xf>
    <xf numFmtId="0" fontId="36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left"/>
      <protection locked="0"/>
    </xf>
    <xf numFmtId="0" fontId="0" fillId="12" borderId="216" xfId="0" applyFont="1" applyFill="1" applyBorder="1" applyAlignment="1" applyProtection="1">
      <alignment horizontal="left" vertical="center"/>
      <protection locked="0"/>
    </xf>
    <xf numFmtId="0" fontId="0" fillId="12" borderId="217" xfId="0" applyFont="1" applyFill="1" applyBorder="1" applyAlignment="1" applyProtection="1">
      <alignment horizontal="left" vertical="center"/>
      <protection locked="0"/>
    </xf>
    <xf numFmtId="0" fontId="0" fillId="12" borderId="217" xfId="0" applyFont="1" applyFill="1" applyBorder="1" applyProtection="1">
      <protection locked="0"/>
    </xf>
    <xf numFmtId="0" fontId="0" fillId="12" borderId="218" xfId="0" applyFont="1" applyFill="1" applyBorder="1" applyProtection="1">
      <protection locked="0"/>
    </xf>
    <xf numFmtId="0" fontId="0" fillId="12" borderId="123" xfId="0" applyFont="1" applyFill="1" applyBorder="1" applyAlignment="1" applyProtection="1">
      <alignment horizontal="left" vertical="center"/>
      <protection locked="0"/>
    </xf>
    <xf numFmtId="0" fontId="0" fillId="12" borderId="200" xfId="0" applyFont="1" applyFill="1" applyBorder="1" applyAlignment="1" applyProtection="1">
      <alignment horizontal="left" vertical="center"/>
      <protection locked="0"/>
    </xf>
    <xf numFmtId="0" fontId="0" fillId="12" borderId="200" xfId="0" applyFont="1" applyFill="1" applyBorder="1" applyProtection="1">
      <protection locked="0"/>
    </xf>
    <xf numFmtId="0" fontId="0" fillId="12" borderId="207" xfId="0" applyFont="1" applyFill="1" applyBorder="1" applyProtection="1">
      <protection locked="0"/>
    </xf>
    <xf numFmtId="0" fontId="0" fillId="12" borderId="122" xfId="0" applyFont="1" applyFill="1" applyBorder="1" applyAlignment="1" applyProtection="1">
      <alignment horizontal="left" vertical="center"/>
      <protection locked="0"/>
    </xf>
    <xf numFmtId="0" fontId="0" fillId="12" borderId="109" xfId="0" applyFont="1" applyFill="1" applyBorder="1" applyProtection="1">
      <protection locked="0"/>
    </xf>
    <xf numFmtId="0" fontId="0" fillId="12" borderId="102" xfId="0" applyFont="1" applyFill="1" applyBorder="1" applyProtection="1">
      <protection locked="0"/>
    </xf>
    <xf numFmtId="0" fontId="0" fillId="12" borderId="195" xfId="0" applyFont="1" applyFill="1" applyBorder="1" applyAlignment="1" applyProtection="1">
      <alignment horizontal="left" vertical="center"/>
      <protection locked="0"/>
    </xf>
    <xf numFmtId="0" fontId="0" fillId="12" borderId="179" xfId="0" applyFont="1" applyFill="1" applyBorder="1" applyAlignment="1" applyProtection="1">
      <alignment horizontal="left" vertical="center"/>
      <protection locked="0"/>
    </xf>
    <xf numFmtId="0" fontId="0" fillId="12" borderId="179" xfId="0" applyFont="1" applyFill="1" applyBorder="1" applyProtection="1">
      <protection locked="0"/>
    </xf>
    <xf numFmtId="0" fontId="0" fillId="12" borderId="219" xfId="0" applyFont="1" applyFill="1" applyBorder="1" applyAlignment="1" applyProtection="1">
      <alignment horizontal="left" vertical="center"/>
      <protection locked="0"/>
    </xf>
    <xf numFmtId="0" fontId="0" fillId="12" borderId="193" xfId="0" applyFont="1" applyFill="1" applyBorder="1" applyProtection="1">
      <protection locked="0"/>
    </xf>
    <xf numFmtId="0" fontId="0" fillId="12" borderId="194" xfId="0" applyFont="1" applyFill="1" applyBorder="1" applyProtection="1">
      <protection locked="0"/>
    </xf>
    <xf numFmtId="0" fontId="0" fillId="12" borderId="206" xfId="0" applyFont="1" applyFill="1" applyBorder="1" applyProtection="1">
      <protection locked="0"/>
    </xf>
    <xf numFmtId="0" fontId="36" fillId="0" borderId="0" xfId="0" applyFont="1" applyAlignment="1" applyProtection="1">
      <alignment horizontal="left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6" fillId="0" borderId="0" xfId="0" applyFont="1" applyFill="1" applyAlignment="1" applyProtection="1">
      <alignment horizontal="left"/>
      <protection locked="0"/>
    </xf>
    <xf numFmtId="0" fontId="34" fillId="0" borderId="0" xfId="0" applyFont="1" applyAlignment="1" applyProtection="1">
      <alignment horizontal="left"/>
      <protection locked="0"/>
    </xf>
    <xf numFmtId="0" fontId="34" fillId="0" borderId="0" xfId="0" applyFont="1" applyFill="1" applyProtection="1">
      <protection locked="0"/>
    </xf>
    <xf numFmtId="0" fontId="43" fillId="0" borderId="0" xfId="0" applyFont="1" applyProtection="1">
      <protection locked="0"/>
    </xf>
    <xf numFmtId="179" fontId="0" fillId="12" borderId="217" xfId="13" applyNumberFormat="1" applyFont="1" applyFill="1" applyBorder="1" applyAlignment="1" applyProtection="1">
      <alignment vertical="center"/>
      <protection locked="0"/>
    </xf>
    <xf numFmtId="179" fontId="0" fillId="12" borderId="218" xfId="13" applyNumberFormat="1" applyFont="1" applyFill="1" applyBorder="1" applyAlignment="1" applyProtection="1">
      <alignment vertical="center"/>
      <protection locked="0"/>
    </xf>
    <xf numFmtId="179" fontId="0" fillId="12" borderId="200" xfId="13" applyNumberFormat="1" applyFont="1" applyFill="1" applyBorder="1" applyAlignment="1" applyProtection="1">
      <alignment vertical="center"/>
      <protection locked="0"/>
    </xf>
    <xf numFmtId="179" fontId="0" fillId="12" borderId="207" xfId="13" applyNumberFormat="1" applyFont="1" applyFill="1" applyBorder="1" applyAlignment="1" applyProtection="1">
      <alignment vertical="center"/>
      <protection locked="0"/>
    </xf>
    <xf numFmtId="0" fontId="3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/>
      <protection locked="0"/>
    </xf>
    <xf numFmtId="169" fontId="14" fillId="1" borderId="220" xfId="13" applyNumberFormat="1" applyFill="1" applyBorder="1" applyAlignment="1">
      <alignment vertical="center"/>
    </xf>
    <xf numFmtId="169" fontId="14" fillId="1" borderId="200" xfId="13" applyNumberFormat="1" applyFill="1" applyBorder="1" applyAlignment="1">
      <alignment vertical="center"/>
    </xf>
    <xf numFmtId="169" fontId="14" fillId="1" borderId="207" xfId="13" applyNumberFormat="1" applyFill="1" applyBorder="1" applyAlignment="1">
      <alignment vertical="center"/>
    </xf>
    <xf numFmtId="169" fontId="14" fillId="1" borderId="201" xfId="13" applyNumberFormat="1" applyFill="1" applyBorder="1" applyAlignment="1">
      <alignment vertical="center"/>
    </xf>
    <xf numFmtId="180" fontId="0" fillId="12" borderId="217" xfId="13" applyNumberFormat="1" applyFont="1" applyFill="1" applyBorder="1" applyAlignment="1" applyProtection="1">
      <alignment horizontal="center" vertical="center"/>
      <protection locked="0"/>
    </xf>
    <xf numFmtId="169" fontId="14" fillId="0" borderId="217" xfId="13" applyNumberFormat="1" applyBorder="1" applyAlignment="1">
      <alignment vertical="center"/>
    </xf>
    <xf numFmtId="169" fontId="14" fillId="0" borderId="218" xfId="13" applyNumberFormat="1" applyBorder="1" applyAlignment="1">
      <alignment vertical="center"/>
    </xf>
    <xf numFmtId="169" fontId="14" fillId="0" borderId="220" xfId="13" applyNumberFormat="1" applyBorder="1" applyAlignment="1">
      <alignment vertical="center"/>
    </xf>
    <xf numFmtId="169" fontId="14" fillId="0" borderId="105" xfId="13" applyNumberFormat="1" applyBorder="1" applyAlignment="1">
      <alignment vertical="center"/>
    </xf>
    <xf numFmtId="169" fontId="0" fillId="10" borderId="216" xfId="13" applyNumberFormat="1" applyFont="1" applyFill="1" applyBorder="1" applyAlignment="1">
      <alignment horizontal="right" vertical="center"/>
    </xf>
    <xf numFmtId="169" fontId="0" fillId="10" borderId="217" xfId="13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9" fontId="0" fillId="0" borderId="152" xfId="0" applyNumberFormat="1" applyBorder="1" applyAlignment="1">
      <alignment vertical="center"/>
    </xf>
    <xf numFmtId="174" fontId="0" fillId="0" borderId="200" xfId="12" applyNumberFormat="1" applyFont="1" applyBorder="1" applyAlignment="1">
      <alignment vertical="center"/>
    </xf>
    <xf numFmtId="174" fontId="0" fillId="0" borderId="207" xfId="12" applyNumberFormat="1" applyFont="1" applyBorder="1" applyAlignment="1">
      <alignment vertical="center"/>
    </xf>
    <xf numFmtId="174" fontId="0" fillId="0" borderId="201" xfId="12" applyNumberFormat="1" applyFont="1" applyBorder="1" applyAlignment="1">
      <alignment vertical="center"/>
    </xf>
    <xf numFmtId="174" fontId="0" fillId="0" borderId="202" xfId="12" applyNumberFormat="1" applyFont="1" applyBorder="1" applyAlignment="1">
      <alignment vertical="center"/>
    </xf>
    <xf numFmtId="169" fontId="0" fillId="10" borderId="123" xfId="13" applyNumberFormat="1" applyFont="1" applyFill="1" applyBorder="1" applyAlignment="1">
      <alignment horizontal="right" vertical="center"/>
    </xf>
    <xf numFmtId="169" fontId="0" fillId="10" borderId="200" xfId="13" applyNumberFormat="1" applyFont="1" applyFill="1" applyBorder="1" applyAlignment="1">
      <alignment horizontal="right" vertical="center"/>
    </xf>
    <xf numFmtId="169" fontId="13" fillId="40" borderId="158" xfId="0" applyNumberFormat="1" applyFont="1" applyFill="1" applyBorder="1" applyAlignment="1">
      <alignment vertical="center"/>
    </xf>
    <xf numFmtId="169" fontId="13" fillId="40" borderId="111" xfId="13" applyNumberFormat="1" applyFont="1" applyFill="1" applyBorder="1" applyAlignment="1">
      <alignment vertical="center"/>
    </xf>
    <xf numFmtId="169" fontId="13" fillId="40" borderId="109" xfId="13" applyNumberFormat="1" applyFont="1" applyFill="1" applyBorder="1" applyAlignment="1">
      <alignment vertical="center"/>
    </xf>
    <xf numFmtId="169" fontId="13" fillId="40" borderId="102" xfId="13" applyNumberFormat="1" applyFont="1" applyFill="1" applyBorder="1" applyAlignment="1">
      <alignment vertical="center"/>
    </xf>
    <xf numFmtId="169" fontId="13" fillId="40" borderId="110" xfId="13" applyNumberFormat="1" applyFont="1" applyFill="1" applyBorder="1" applyAlignment="1">
      <alignment vertical="center"/>
    </xf>
    <xf numFmtId="169" fontId="13" fillId="40" borderId="122" xfId="13" applyNumberFormat="1" applyFont="1" applyFill="1" applyBorder="1" applyAlignment="1">
      <alignment horizontal="right" vertical="center"/>
    </xf>
    <xf numFmtId="169" fontId="13" fillId="40" borderId="109" xfId="13" applyNumberFormat="1" applyFont="1" applyFill="1" applyBorder="1" applyAlignment="1">
      <alignment horizontal="right" vertical="center"/>
    </xf>
    <xf numFmtId="169" fontId="13" fillId="40" borderId="135" xfId="13" applyNumberFormat="1" applyFont="1" applyFill="1" applyBorder="1" applyAlignment="1">
      <alignment horizontal="right" vertical="center"/>
    </xf>
    <xf numFmtId="169" fontId="14" fillId="1" borderId="86" xfId="13" applyNumberFormat="1" applyFill="1" applyBorder="1" applyAlignment="1">
      <alignment vertical="center"/>
    </xf>
    <xf numFmtId="169" fontId="14" fillId="1" borderId="157" xfId="13" applyNumberFormat="1" applyFill="1" applyBorder="1" applyAlignment="1">
      <alignment vertical="center"/>
    </xf>
    <xf numFmtId="169" fontId="14" fillId="1" borderId="136" xfId="13" applyNumberFormat="1" applyFill="1" applyBorder="1" applyAlignment="1">
      <alignment vertical="center"/>
    </xf>
    <xf numFmtId="174" fontId="0" fillId="1" borderId="200" xfId="12" applyNumberFormat="1" applyFont="1" applyFill="1" applyBorder="1" applyAlignment="1">
      <alignment vertical="center"/>
    </xf>
    <xf numFmtId="174" fontId="0" fillId="1" borderId="207" xfId="12" applyNumberFormat="1" applyFont="1" applyFill="1" applyBorder="1" applyAlignment="1">
      <alignment vertical="center"/>
    </xf>
    <xf numFmtId="174" fontId="0" fillId="1" borderId="201" xfId="12" applyNumberFormat="1" applyFont="1" applyFill="1" applyBorder="1" applyAlignment="1">
      <alignment vertical="center"/>
    </xf>
    <xf numFmtId="174" fontId="0" fillId="1" borderId="202" xfId="12" applyNumberFormat="1" applyFont="1" applyFill="1" applyBorder="1" applyAlignment="1">
      <alignment vertical="center"/>
    </xf>
    <xf numFmtId="169" fontId="13" fillId="40" borderId="112" xfId="13" applyNumberFormat="1" applyFont="1" applyFill="1" applyBorder="1" applyAlignment="1">
      <alignment vertical="center"/>
    </xf>
    <xf numFmtId="169" fontId="13" fillId="40" borderId="179" xfId="13" applyNumberFormat="1" applyFont="1" applyFill="1" applyBorder="1" applyAlignment="1">
      <alignment vertical="center"/>
    </xf>
    <xf numFmtId="169" fontId="13" fillId="40" borderId="127" xfId="13" applyNumberFormat="1" applyFont="1" applyFill="1" applyBorder="1" applyAlignment="1">
      <alignment vertical="center"/>
    </xf>
    <xf numFmtId="168" fontId="0" fillId="0" borderId="208" xfId="13" applyNumberFormat="1" applyFont="1" applyBorder="1" applyAlignment="1">
      <alignment vertical="center"/>
    </xf>
    <xf numFmtId="169" fontId="0" fillId="52" borderId="201" xfId="13" applyNumberFormat="1" applyFont="1" applyFill="1" applyBorder="1" applyAlignment="1">
      <alignment vertical="center"/>
    </xf>
    <xf numFmtId="169" fontId="0" fillId="52" borderId="200" xfId="13" applyNumberFormat="1" applyFont="1" applyFill="1" applyBorder="1" applyAlignment="1">
      <alignment vertical="center"/>
    </xf>
    <xf numFmtId="169" fontId="0" fillId="51" borderId="200" xfId="13" applyNumberFormat="1" applyFont="1" applyFill="1" applyBorder="1" applyAlignment="1">
      <alignment vertical="center"/>
    </xf>
    <xf numFmtId="169" fontId="0" fillId="1" borderId="201" xfId="13" applyNumberFormat="1" applyFont="1" applyFill="1" applyBorder="1" applyAlignment="1">
      <alignment vertical="center"/>
    </xf>
    <xf numFmtId="169" fontId="0" fillId="1" borderId="200" xfId="13" applyNumberFormat="1" applyFont="1" applyFill="1" applyBorder="1" applyAlignment="1">
      <alignment vertical="center"/>
    </xf>
    <xf numFmtId="168" fontId="0" fillId="0" borderId="114" xfId="13" applyNumberFormat="1" applyFont="1" applyBorder="1" applyAlignment="1">
      <alignment vertical="center"/>
    </xf>
    <xf numFmtId="179" fontId="0" fillId="12" borderId="216" xfId="13" applyNumberFormat="1" applyFont="1" applyFill="1" applyBorder="1" applyAlignment="1" applyProtection="1">
      <alignment vertical="center"/>
      <protection locked="0"/>
    </xf>
    <xf numFmtId="179" fontId="0" fillId="12" borderId="122" xfId="13" applyNumberFormat="1" applyFont="1" applyFill="1" applyBorder="1" applyAlignment="1" applyProtection="1">
      <alignment vertical="center"/>
      <protection locked="0"/>
    </xf>
    <xf numFmtId="0" fontId="0" fillId="12" borderId="200" xfId="0" applyFill="1" applyBorder="1" applyAlignment="1" applyProtection="1">
      <alignment horizontal="left" vertical="center"/>
      <protection locked="0"/>
    </xf>
    <xf numFmtId="0" fontId="0" fillId="12" borderId="201" xfId="0" applyFont="1" applyFill="1" applyBorder="1" applyAlignment="1" applyProtection="1">
      <alignment horizontal="left" vertical="center"/>
      <protection locked="0"/>
    </xf>
    <xf numFmtId="169" fontId="0" fillId="12" borderId="200" xfId="13" applyNumberFormat="1" applyFont="1" applyFill="1" applyBorder="1" applyAlignment="1" applyProtection="1">
      <alignment vertical="center"/>
      <protection locked="0"/>
    </xf>
    <xf numFmtId="169" fontId="19" fillId="12" borderId="200" xfId="13" applyNumberFormat="1" applyFont="1" applyFill="1" applyBorder="1" applyAlignment="1" applyProtection="1">
      <alignment vertical="center"/>
      <protection locked="0"/>
    </xf>
    <xf numFmtId="177" fontId="19" fillId="12" borderId="200" xfId="12" applyNumberFormat="1" applyFont="1" applyFill="1" applyBorder="1" applyAlignment="1" applyProtection="1">
      <alignment vertical="center"/>
      <protection locked="0"/>
    </xf>
    <xf numFmtId="169" fontId="22" fillId="32" borderId="57" xfId="13" applyNumberFormat="1" applyFont="1" applyFill="1" applyBorder="1" applyAlignment="1" applyProtection="1">
      <alignment vertical="center" wrapText="1"/>
    </xf>
    <xf numFmtId="164" fontId="0" fillId="12" borderId="200" xfId="31" applyFont="1" applyFill="1" applyBorder="1" applyAlignment="1" applyProtection="1">
      <alignment horizontal="center" vertical="center"/>
      <protection locked="0"/>
    </xf>
    <xf numFmtId="164" fontId="0" fillId="46" borderId="200" xfId="31" applyFont="1" applyFill="1" applyBorder="1" applyAlignment="1" applyProtection="1">
      <alignment horizontal="center" vertical="center"/>
    </xf>
    <xf numFmtId="164" fontId="0" fillId="49" borderId="200" xfId="31" applyFont="1" applyFill="1" applyBorder="1" applyAlignment="1" applyProtection="1">
      <alignment horizontal="center" vertical="center"/>
      <protection locked="0"/>
    </xf>
    <xf numFmtId="0" fontId="0" fillId="0" borderId="224" xfId="0" applyFont="1" applyFill="1" applyBorder="1" applyAlignment="1" applyProtection="1">
      <alignment horizontal="left" vertical="center"/>
    </xf>
    <xf numFmtId="0" fontId="0" fillId="0" borderId="223" xfId="0" applyFont="1" applyFill="1" applyBorder="1" applyAlignment="1" applyProtection="1">
      <alignment horizontal="left" vertical="center"/>
    </xf>
    <xf numFmtId="0" fontId="0" fillId="0" borderId="225" xfId="0" applyFont="1" applyFill="1" applyBorder="1" applyAlignment="1" applyProtection="1">
      <alignment horizontal="left" vertical="center"/>
    </xf>
    <xf numFmtId="0" fontId="0" fillId="0" borderId="152" xfId="0" applyFont="1" applyFill="1" applyBorder="1" applyAlignment="1" applyProtection="1">
      <alignment horizontal="left" vertical="center"/>
    </xf>
    <xf numFmtId="0" fontId="0" fillId="0" borderId="222" xfId="0" applyFont="1" applyFill="1" applyBorder="1" applyAlignment="1" applyProtection="1">
      <alignment horizontal="left" vertical="center"/>
    </xf>
    <xf numFmtId="179" fontId="0" fillId="29" borderId="217" xfId="13" applyNumberFormat="1" applyFont="1" applyFill="1" applyBorder="1" applyAlignment="1">
      <alignment vertical="center"/>
    </xf>
    <xf numFmtId="0" fontId="0" fillId="12" borderId="226" xfId="0" applyFont="1" applyFill="1" applyBorder="1" applyAlignment="1" applyProtection="1">
      <alignment horizontal="left" vertical="center"/>
      <protection locked="0"/>
    </xf>
    <xf numFmtId="169" fontId="0" fillId="0" borderId="220" xfId="13" applyNumberFormat="1" applyFont="1" applyFill="1" applyBorder="1" applyAlignment="1" applyProtection="1">
      <alignment vertical="center"/>
    </xf>
    <xf numFmtId="169" fontId="0" fillId="0" borderId="217" xfId="13" applyNumberFormat="1" applyFont="1" applyFill="1" applyBorder="1" applyAlignment="1" applyProtection="1">
      <alignment vertical="center"/>
    </xf>
    <xf numFmtId="169" fontId="0" fillId="0" borderId="218" xfId="13" applyNumberFormat="1" applyFont="1" applyFill="1" applyBorder="1" applyAlignment="1" applyProtection="1">
      <alignment vertical="center"/>
    </xf>
    <xf numFmtId="171" fontId="0" fillId="0" borderId="220" xfId="0" applyNumberFormat="1" applyFont="1" applyFill="1" applyBorder="1" applyAlignment="1" applyProtection="1">
      <alignment horizontal="center" vertical="center"/>
    </xf>
    <xf numFmtId="171" fontId="0" fillId="0" borderId="217" xfId="0" applyNumberFormat="1" applyFont="1" applyFill="1" applyBorder="1" applyAlignment="1" applyProtection="1">
      <alignment horizontal="center" vertical="center"/>
    </xf>
    <xf numFmtId="169" fontId="0" fillId="0" borderId="227" xfId="13" applyNumberFormat="1" applyFont="1" applyFill="1" applyBorder="1" applyAlignment="1" applyProtection="1">
      <alignment vertical="center"/>
    </xf>
    <xf numFmtId="169" fontId="0" fillId="1" borderId="227" xfId="13" applyNumberFormat="1" applyFont="1" applyFill="1" applyBorder="1" applyAlignment="1">
      <alignment vertical="center"/>
    </xf>
    <xf numFmtId="169" fontId="0" fillId="1" borderId="202" xfId="13" applyNumberFormat="1" applyFont="1" applyFill="1" applyBorder="1" applyAlignment="1">
      <alignment vertical="center"/>
    </xf>
    <xf numFmtId="0" fontId="41" fillId="0" borderId="0" xfId="0" applyFont="1" applyFill="1" applyBorder="1" applyProtection="1">
      <protection locked="0"/>
    </xf>
    <xf numFmtId="0" fontId="28" fillId="0" borderId="0" xfId="0" applyFont="1" applyFill="1" applyBorder="1" applyAlignment="1" applyProtection="1">
      <alignment horizontal="left" vertical="center" wrapText="1"/>
      <protection locked="0"/>
    </xf>
    <xf numFmtId="0" fontId="42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35" fillId="0" borderId="0" xfId="0" applyFont="1" applyFill="1" applyBorder="1" applyProtection="1">
      <protection locked="0"/>
    </xf>
    <xf numFmtId="0" fontId="37" fillId="0" borderId="0" xfId="0" applyFont="1" applyFill="1" applyBorder="1" applyAlignment="1" applyProtection="1">
      <alignment horizontal="center"/>
      <protection locked="0"/>
    </xf>
    <xf numFmtId="9" fontId="38" fillId="0" borderId="0" xfId="0" applyNumberFormat="1" applyFont="1" applyFill="1" applyBorder="1" applyAlignment="1" applyProtection="1">
      <alignment horizontal="center"/>
      <protection locked="0"/>
    </xf>
    <xf numFmtId="0" fontId="34" fillId="0" borderId="0" xfId="0" applyFont="1" applyFill="1" applyBorder="1" applyProtection="1">
      <protection locked="0"/>
    </xf>
    <xf numFmtId="0" fontId="37" fillId="0" borderId="0" xfId="0" applyFont="1" applyFill="1" applyBorder="1" applyProtection="1">
      <protection locked="0"/>
    </xf>
    <xf numFmtId="170" fontId="29" fillId="0" borderId="0" xfId="16" applyFont="1" applyFill="1" applyBorder="1" applyProtection="1">
      <protection locked="0"/>
    </xf>
    <xf numFmtId="1" fontId="37" fillId="0" borderId="0" xfId="0" applyNumberFormat="1" applyFont="1" applyFill="1" applyBorder="1" applyProtection="1"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169" fontId="34" fillId="0" borderId="0" xfId="0" applyNumberFormat="1" applyFont="1" applyFill="1" applyBorder="1" applyAlignment="1" applyProtection="1">
      <alignment horizontal="center" vertical="center" wrapText="1"/>
      <protection locked="0"/>
    </xf>
    <xf numFmtId="16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180" fontId="0" fillId="0" borderId="0" xfId="13" applyNumberFormat="1" applyFont="1" applyFill="1" applyBorder="1" applyAlignment="1" applyProtection="1">
      <alignment horizontal="center" vertical="center"/>
      <protection locked="0"/>
    </xf>
    <xf numFmtId="180" fontId="13" fillId="0" borderId="0" xfId="0" applyNumberFormat="1" applyFont="1" applyFill="1" applyBorder="1" applyProtection="1">
      <protection locked="0"/>
    </xf>
    <xf numFmtId="180" fontId="23" fillId="0" borderId="0" xfId="0" applyNumberFormat="1" applyFont="1" applyFill="1" applyBorder="1" applyProtection="1">
      <protection locked="0"/>
    </xf>
    <xf numFmtId="0" fontId="39" fillId="0" borderId="0" xfId="0" applyFont="1" applyFill="1" applyBorder="1" applyAlignment="1" applyProtection="1">
      <alignment vertical="center" wrapText="1"/>
      <protection locked="0"/>
    </xf>
    <xf numFmtId="0" fontId="39" fillId="0" borderId="0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46" fillId="0" borderId="0" xfId="0" applyFont="1" applyProtection="1">
      <protection locked="0"/>
    </xf>
    <xf numFmtId="0" fontId="47" fillId="0" borderId="0" xfId="0" applyFont="1" applyBorder="1" applyAlignment="1" applyProtection="1">
      <alignment horizontal="center" vertical="center"/>
      <protection locked="0"/>
    </xf>
    <xf numFmtId="0" fontId="47" fillId="0" borderId="0" xfId="0" applyFont="1" applyBorder="1" applyAlignment="1" applyProtection="1">
      <alignment vertical="center"/>
      <protection locked="0"/>
    </xf>
    <xf numFmtId="0" fontId="47" fillId="0" borderId="0" xfId="0" applyFont="1" applyBorder="1" applyAlignment="1" applyProtection="1">
      <alignment horizontal="right" vertical="center"/>
      <protection locked="0"/>
    </xf>
    <xf numFmtId="0" fontId="46" fillId="0" borderId="0" xfId="0" applyFont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left" vertical="center" wrapText="1"/>
      <protection locked="0"/>
    </xf>
    <xf numFmtId="169" fontId="0" fillId="0" borderId="93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3" fillId="12" borderId="200" xfId="0" applyFont="1" applyFill="1" applyBorder="1" applyAlignment="1" applyProtection="1">
      <alignment horizontal="center" vertical="center"/>
    </xf>
    <xf numFmtId="0" fontId="13" fillId="21" borderId="230" xfId="0" applyFont="1" applyFill="1" applyBorder="1" applyAlignment="1" applyProtection="1">
      <alignment horizontal="center" vertical="center"/>
    </xf>
    <xf numFmtId="0" fontId="13" fillId="20" borderId="142" xfId="0" applyFont="1" applyFill="1" applyBorder="1" applyAlignment="1" applyProtection="1">
      <alignment horizontal="center" vertical="center" wrapText="1"/>
    </xf>
    <xf numFmtId="1" fontId="0" fillId="0" borderId="142" xfId="0" applyNumberFormat="1" applyFont="1" applyFill="1" applyBorder="1" applyAlignment="1" applyProtection="1">
      <alignment horizontal="center" vertical="center" wrapText="1"/>
    </xf>
    <xf numFmtId="1" fontId="0" fillId="0" borderId="231" xfId="0" applyNumberFormat="1" applyBorder="1" applyAlignment="1" applyProtection="1">
      <alignment horizontal="center"/>
    </xf>
    <xf numFmtId="1" fontId="0" fillId="44" borderId="142" xfId="0" applyNumberFormat="1" applyFont="1" applyFill="1" applyBorder="1" applyAlignment="1" applyProtection="1">
      <alignment horizontal="center" vertical="center" wrapText="1"/>
    </xf>
    <xf numFmtId="1" fontId="0" fillId="0" borderId="63" xfId="0" applyNumberFormat="1" applyFont="1" applyFill="1" applyBorder="1" applyAlignment="1" applyProtection="1">
      <alignment horizontal="center" vertical="center" wrapText="1"/>
    </xf>
    <xf numFmtId="0" fontId="13" fillId="31" borderId="232" xfId="0" applyFont="1" applyFill="1" applyBorder="1" applyAlignment="1" applyProtection="1">
      <alignment horizontal="center" vertical="center" wrapText="1"/>
    </xf>
    <xf numFmtId="169" fontId="13" fillId="55" borderId="106" xfId="13" applyNumberFormat="1" applyFont="1" applyFill="1" applyBorder="1" applyAlignment="1" applyProtection="1">
      <alignment horizontal="center" vertical="center"/>
    </xf>
    <xf numFmtId="169" fontId="13" fillId="15" borderId="183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13" fillId="0" borderId="0" xfId="0" applyFont="1" applyBorder="1" applyAlignment="1" applyProtection="1">
      <alignment horizontal="right" vertical="center"/>
    </xf>
    <xf numFmtId="0" fontId="11" fillId="17" borderId="106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" fillId="44" borderId="0" xfId="32" applyFill="1"/>
    <xf numFmtId="0" fontId="48" fillId="54" borderId="233" xfId="32" applyFont="1" applyFill="1" applyBorder="1" applyAlignment="1">
      <alignment horizontal="center" vertical="center"/>
    </xf>
    <xf numFmtId="0" fontId="48" fillId="56" borderId="233" xfId="32" applyFont="1" applyFill="1" applyBorder="1" applyAlignment="1">
      <alignment horizontal="center" vertical="center" wrapText="1"/>
    </xf>
    <xf numFmtId="0" fontId="48" fillId="44" borderId="0" xfId="32" applyFont="1" applyFill="1" applyAlignment="1">
      <alignment horizontal="right"/>
    </xf>
    <xf numFmtId="1" fontId="49" fillId="44" borderId="233" xfId="33" applyNumberFormat="1" applyFont="1" applyFill="1" applyBorder="1" applyAlignment="1">
      <alignment horizontal="center" vertical="center"/>
    </xf>
    <xf numFmtId="1" fontId="49" fillId="44" borderId="0" xfId="33" applyNumberFormat="1" applyFont="1" applyFill="1" applyBorder="1" applyAlignment="1">
      <alignment horizontal="center" vertical="center"/>
    </xf>
    <xf numFmtId="0" fontId="48" fillId="47" borderId="0" xfId="32" applyFont="1" applyFill="1" applyAlignment="1">
      <alignment horizontal="left" vertical="center" indent="1"/>
    </xf>
    <xf numFmtId="0" fontId="1" fillId="44" borderId="0" xfId="32" applyFill="1" applyAlignment="1">
      <alignment horizontal="left" indent="2"/>
    </xf>
    <xf numFmtId="186" fontId="1" fillId="44" borderId="0" xfId="32" applyNumberFormat="1" applyFill="1"/>
    <xf numFmtId="186" fontId="48" fillId="44" borderId="0" xfId="32" applyNumberFormat="1" applyFont="1" applyFill="1"/>
    <xf numFmtId="0" fontId="48" fillId="54" borderId="200" xfId="32" applyFont="1" applyFill="1" applyBorder="1" applyAlignment="1">
      <alignment horizontal="left" indent="2"/>
    </xf>
    <xf numFmtId="186" fontId="48" fillId="54" borderId="200" xfId="32" applyNumberFormat="1" applyFont="1" applyFill="1" applyBorder="1"/>
    <xf numFmtId="180" fontId="13" fillId="50" borderId="200" xfId="0" applyNumberFormat="1" applyFont="1" applyFill="1" applyBorder="1" applyAlignment="1">
      <alignment vertical="center"/>
    </xf>
    <xf numFmtId="0" fontId="0" fillId="0" borderId="113" xfId="0" applyFont="1" applyFill="1" applyBorder="1" applyAlignment="1" applyProtection="1">
      <alignment horizontal="left" vertical="center"/>
    </xf>
    <xf numFmtId="0" fontId="0" fillId="0" borderId="208" xfId="0" applyFont="1" applyFill="1" applyBorder="1" applyAlignment="1" applyProtection="1">
      <alignment horizontal="left" vertical="center"/>
    </xf>
    <xf numFmtId="0" fontId="0" fillId="0" borderId="114" xfId="0" applyFont="1" applyFill="1" applyBorder="1" applyAlignment="1" applyProtection="1">
      <alignment horizontal="left" vertical="center"/>
    </xf>
    <xf numFmtId="180" fontId="0" fillId="29" borderId="238" xfId="0" applyNumberFormat="1" applyFont="1" applyFill="1" applyBorder="1" applyProtection="1"/>
    <xf numFmtId="169" fontId="13" fillId="35" borderId="241" xfId="0" applyNumberFormat="1" applyFont="1" applyFill="1" applyBorder="1" applyAlignment="1" applyProtection="1">
      <alignment horizontal="center" vertical="center" wrapText="1"/>
    </xf>
    <xf numFmtId="180" fontId="0" fillId="12" borderId="220" xfId="13" applyNumberFormat="1" applyFont="1" applyFill="1" applyBorder="1" applyAlignment="1" applyProtection="1">
      <alignment horizontal="center" vertical="center"/>
      <protection locked="0"/>
    </xf>
    <xf numFmtId="180" fontId="13" fillId="50" borderId="201" xfId="0" applyNumberFormat="1" applyFont="1" applyFill="1" applyBorder="1" applyAlignment="1">
      <alignment vertical="center"/>
    </xf>
    <xf numFmtId="180" fontId="0" fillId="12" borderId="111" xfId="13" applyNumberFormat="1" applyFont="1" applyFill="1" applyBorder="1" applyAlignment="1" applyProtection="1">
      <alignment horizontal="center" vertical="center"/>
      <protection locked="0"/>
    </xf>
    <xf numFmtId="169" fontId="13" fillId="35" borderId="62" xfId="0" applyNumberFormat="1" applyFont="1" applyFill="1" applyBorder="1" applyAlignment="1" applyProtection="1">
      <alignment horizontal="center" vertical="center" wrapText="1"/>
    </xf>
    <xf numFmtId="180" fontId="13" fillId="50" borderId="227" xfId="0" applyNumberFormat="1" applyFont="1" applyFill="1" applyBorder="1" applyAlignment="1">
      <alignment vertical="center"/>
    </xf>
    <xf numFmtId="180" fontId="0" fillId="12" borderId="102" xfId="13" applyNumberFormat="1" applyFont="1" applyFill="1" applyBorder="1" applyAlignment="1" applyProtection="1">
      <alignment horizontal="center" vertical="center"/>
      <protection locked="0"/>
    </xf>
    <xf numFmtId="0" fontId="13" fillId="16" borderId="182" xfId="0" applyFont="1" applyFill="1" applyBorder="1" applyAlignment="1" applyProtection="1">
      <alignment horizontal="center" vertical="center" wrapText="1"/>
    </xf>
    <xf numFmtId="180" fontId="13" fillId="29" borderId="133" xfId="0" applyNumberFormat="1" applyFont="1" applyFill="1" applyBorder="1" applyAlignment="1" applyProtection="1">
      <alignment vertical="center"/>
    </xf>
    <xf numFmtId="180" fontId="13" fillId="50" borderId="134" xfId="0" applyNumberFormat="1" applyFont="1" applyFill="1" applyBorder="1" applyAlignment="1">
      <alignment vertical="center"/>
    </xf>
    <xf numFmtId="180" fontId="13" fillId="29" borderId="135" xfId="0" applyNumberFormat="1" applyFont="1" applyFill="1" applyBorder="1" applyAlignment="1">
      <alignment vertical="center"/>
    </xf>
    <xf numFmtId="169" fontId="14" fillId="50" borderId="200" xfId="13" applyNumberFormat="1" applyFill="1" applyBorder="1" applyAlignment="1">
      <alignment vertical="center"/>
    </xf>
    <xf numFmtId="171" fontId="0" fillId="46" borderId="217" xfId="13" applyNumberFormat="1" applyFont="1" applyFill="1" applyBorder="1" applyAlignment="1" applyProtection="1">
      <alignment horizontal="center" vertical="center"/>
    </xf>
    <xf numFmtId="179" fontId="0" fillId="29" borderId="217" xfId="13" applyNumberFormat="1" applyFont="1" applyFill="1" applyBorder="1" applyAlignment="1" applyProtection="1">
      <alignment vertical="center"/>
    </xf>
    <xf numFmtId="169" fontId="14" fillId="50" borderId="202" xfId="13" applyNumberFormat="1" applyFill="1" applyBorder="1" applyAlignment="1">
      <alignment vertical="center"/>
    </xf>
    <xf numFmtId="169" fontId="13" fillId="15" borderId="226" xfId="0" applyNumberFormat="1" applyFont="1" applyFill="1" applyBorder="1" applyAlignment="1" applyProtection="1">
      <alignment horizontal="center" vertical="center" wrapText="1"/>
    </xf>
    <xf numFmtId="179" fontId="14" fillId="46" borderId="109" xfId="13" applyNumberFormat="1" applyFont="1" applyFill="1" applyBorder="1" applyAlignment="1" applyProtection="1">
      <alignment vertical="center"/>
    </xf>
    <xf numFmtId="169" fontId="13" fillId="40" borderId="189" xfId="0" applyNumberFormat="1" applyFont="1" applyFill="1" applyBorder="1" applyAlignment="1" applyProtection="1">
      <alignment vertical="center"/>
    </xf>
    <xf numFmtId="169" fontId="13" fillId="40" borderId="242" xfId="13" applyNumberFormat="1" applyFont="1" applyFill="1" applyBorder="1" applyAlignment="1" applyProtection="1">
      <alignment vertical="center"/>
    </xf>
    <xf numFmtId="169" fontId="13" fillId="40" borderId="236" xfId="13" applyNumberFormat="1" applyFont="1" applyFill="1" applyBorder="1" applyAlignment="1" applyProtection="1">
      <alignment vertical="center"/>
    </xf>
    <xf numFmtId="169" fontId="13" fillId="40" borderId="237" xfId="13" applyNumberFormat="1" applyFont="1" applyFill="1" applyBorder="1" applyAlignment="1" applyProtection="1">
      <alignment vertical="center"/>
    </xf>
    <xf numFmtId="169" fontId="13" fillId="40" borderId="235" xfId="13" applyNumberFormat="1" applyFont="1" applyFill="1" applyBorder="1" applyAlignment="1" applyProtection="1">
      <alignment horizontal="right" vertical="center"/>
    </xf>
    <xf numFmtId="169" fontId="13" fillId="40" borderId="236" xfId="13" applyNumberFormat="1" applyFont="1" applyFill="1" applyBorder="1" applyAlignment="1" applyProtection="1">
      <alignment horizontal="right" vertical="center"/>
    </xf>
    <xf numFmtId="169" fontId="13" fillId="40" borderId="243" xfId="13" applyNumberFormat="1" applyFont="1" applyFill="1" applyBorder="1" applyAlignment="1" applyProtection="1">
      <alignment vertical="center"/>
    </xf>
    <xf numFmtId="169" fontId="13" fillId="40" borderId="234" xfId="13" applyNumberFormat="1" applyFont="1" applyFill="1" applyBorder="1" applyAlignment="1" applyProtection="1">
      <alignment horizontal="right" vertical="center"/>
    </xf>
    <xf numFmtId="0" fontId="13" fillId="21" borderId="200" xfId="0" applyFont="1" applyFill="1" applyBorder="1" applyAlignment="1" applyProtection="1">
      <alignment horizontal="left" vertical="center"/>
    </xf>
    <xf numFmtId="0" fontId="11" fillId="23" borderId="200" xfId="0" applyFont="1" applyFill="1" applyBorder="1" applyAlignment="1" applyProtection="1">
      <alignment horizontal="left" vertical="center"/>
    </xf>
    <xf numFmtId="0" fontId="11" fillId="20" borderId="144" xfId="0" applyFont="1" applyFill="1" applyBorder="1" applyAlignment="1" applyProtection="1">
      <alignment horizontal="left" vertical="center"/>
    </xf>
    <xf numFmtId="182" fontId="13" fillId="19" borderId="157" xfId="13" applyNumberFormat="1" applyFont="1" applyFill="1" applyBorder="1" applyAlignment="1" applyProtection="1">
      <alignment horizontal="center"/>
    </xf>
    <xf numFmtId="176" fontId="19" fillId="0" borderId="152" xfId="0" applyNumberFormat="1" applyFont="1" applyBorder="1" applyAlignment="1" applyProtection="1">
      <alignment horizontal="left" wrapText="1"/>
    </xf>
    <xf numFmtId="176" fontId="19" fillId="0" borderId="152" xfId="0" applyNumberFormat="1" applyFont="1" applyBorder="1" applyAlignment="1" applyProtection="1">
      <alignment horizontal="left"/>
    </xf>
    <xf numFmtId="177" fontId="19" fillId="29" borderId="106" xfId="12" applyNumberFormat="1" applyFont="1" applyFill="1" applyBorder="1" applyAlignment="1" applyProtection="1">
      <alignment vertical="center"/>
    </xf>
    <xf numFmtId="0" fontId="11" fillId="23" borderId="152" xfId="0" applyFont="1" applyFill="1" applyBorder="1" applyAlignment="1" applyProtection="1">
      <alignment horizontal="left" vertical="center"/>
    </xf>
    <xf numFmtId="169" fontId="11" fillId="41" borderId="200" xfId="13" applyNumberFormat="1" applyFont="1" applyFill="1" applyBorder="1" applyAlignment="1" applyProtection="1">
      <alignment vertical="center"/>
    </xf>
    <xf numFmtId="0" fontId="11" fillId="20" borderId="152" xfId="0" applyFont="1" applyFill="1" applyBorder="1" applyAlignment="1" applyProtection="1">
      <alignment horizontal="left" vertical="center"/>
    </xf>
    <xf numFmtId="182" fontId="13" fillId="19" borderId="200" xfId="13" applyNumberFormat="1" applyFont="1" applyFill="1" applyBorder="1" applyAlignment="1" applyProtection="1">
      <alignment horizontal="center"/>
    </xf>
    <xf numFmtId="0" fontId="11" fillId="20" borderId="200" xfId="0" applyFont="1" applyFill="1" applyBorder="1" applyAlignment="1" applyProtection="1">
      <alignment horizontal="left" vertical="center"/>
    </xf>
    <xf numFmtId="182" fontId="14" fillId="28" borderId="200" xfId="13" applyNumberFormat="1" applyFill="1" applyBorder="1" applyProtection="1"/>
    <xf numFmtId="0" fontId="13" fillId="17" borderId="200" xfId="0" applyFont="1" applyFill="1" applyBorder="1" applyAlignment="1" applyProtection="1">
      <alignment horizontal="center" vertical="center" wrapText="1"/>
    </xf>
    <xf numFmtId="175" fontId="13" fillId="17" borderId="200" xfId="12" applyNumberFormat="1" applyFont="1" applyFill="1" applyBorder="1" applyAlignment="1" applyProtection="1">
      <alignment horizontal="center" vertical="center" wrapText="1"/>
    </xf>
    <xf numFmtId="0" fontId="11" fillId="17" borderId="200" xfId="0" applyFont="1" applyFill="1" applyBorder="1" applyAlignment="1" applyProtection="1">
      <alignment horizontal="center" vertical="center"/>
    </xf>
    <xf numFmtId="169" fontId="11" fillId="23" borderId="200" xfId="13" applyNumberFormat="1" applyFont="1" applyFill="1" applyBorder="1" applyAlignment="1" applyProtection="1">
      <alignment horizontal="center" vertical="center"/>
    </xf>
    <xf numFmtId="169" fontId="11" fillId="24" borderId="200" xfId="13" applyNumberFormat="1" applyFont="1" applyFill="1" applyBorder="1" applyAlignment="1" applyProtection="1">
      <alignment vertical="center"/>
    </xf>
    <xf numFmtId="169" fontId="13" fillId="41" borderId="200" xfId="13" applyNumberFormat="1" applyFont="1" applyFill="1" applyBorder="1" applyAlignment="1" applyProtection="1">
      <alignment vertical="center"/>
    </xf>
    <xf numFmtId="169" fontId="11" fillId="23" borderId="173" xfId="13" applyNumberFormat="1" applyFont="1" applyFill="1" applyBorder="1" applyAlignment="1" applyProtection="1">
      <alignment horizontal="center" vertical="center"/>
    </xf>
    <xf numFmtId="169" fontId="11" fillId="20" borderId="200" xfId="13" applyNumberFormat="1" applyFont="1" applyFill="1" applyBorder="1" applyAlignment="1" applyProtection="1">
      <alignment horizontal="center" vertical="center"/>
    </xf>
    <xf numFmtId="169" fontId="11" fillId="22" borderId="200" xfId="13" applyNumberFormat="1" applyFont="1" applyFill="1" applyBorder="1" applyAlignment="1" applyProtection="1">
      <alignment vertical="center"/>
    </xf>
    <xf numFmtId="169" fontId="13" fillId="42" borderId="200" xfId="13" applyNumberFormat="1" applyFont="1" applyFill="1" applyBorder="1" applyAlignment="1" applyProtection="1">
      <alignment vertical="center"/>
    </xf>
    <xf numFmtId="1" fontId="0" fillId="0" borderId="142" xfId="0" applyNumberFormat="1" applyBorder="1" applyAlignment="1" applyProtection="1">
      <alignment horizontal="center" vertical="center" wrapText="1"/>
    </xf>
    <xf numFmtId="169" fontId="0" fillId="46" borderId="200" xfId="13" applyNumberFormat="1" applyFont="1" applyFill="1" applyBorder="1" applyAlignment="1" applyProtection="1">
      <alignment vertical="center"/>
    </xf>
    <xf numFmtId="169" fontId="19" fillId="1" borderId="200" xfId="13" applyNumberFormat="1" applyFont="1" applyFill="1" applyBorder="1" applyAlignment="1" applyProtection="1">
      <alignment vertical="center"/>
    </xf>
    <xf numFmtId="177" fontId="19" fillId="1" borderId="200" xfId="12" applyNumberFormat="1" applyFont="1" applyFill="1" applyBorder="1" applyAlignment="1" applyProtection="1">
      <alignment vertical="center"/>
    </xf>
    <xf numFmtId="169" fontId="19" fillId="29" borderId="200" xfId="13" applyNumberFormat="1" applyFont="1" applyFill="1" applyBorder="1" applyAlignment="1" applyProtection="1">
      <alignment vertical="center"/>
    </xf>
    <xf numFmtId="169" fontId="11" fillId="28" borderId="173" xfId="13" applyNumberFormat="1" applyFont="1" applyFill="1" applyBorder="1" applyAlignment="1" applyProtection="1">
      <alignment vertical="center"/>
    </xf>
    <xf numFmtId="1" fontId="0" fillId="0" borderId="145" xfId="0" applyNumberFormat="1" applyBorder="1" applyProtection="1"/>
    <xf numFmtId="176" fontId="30" fillId="0" borderId="152" xfId="0" applyNumberFormat="1" applyFont="1" applyBorder="1" applyAlignment="1" applyProtection="1">
      <alignment horizontal="left"/>
    </xf>
    <xf numFmtId="169" fontId="0" fillId="29" borderId="200" xfId="13" applyNumberFormat="1" applyFont="1" applyFill="1" applyBorder="1" applyAlignment="1" applyProtection="1">
      <alignment vertical="center"/>
    </xf>
    <xf numFmtId="177" fontId="19" fillId="29" borderId="200" xfId="12" applyNumberFormat="1" applyFont="1" applyFill="1" applyBorder="1" applyAlignment="1" applyProtection="1">
      <alignment vertical="center"/>
    </xf>
    <xf numFmtId="169" fontId="11" fillId="20" borderId="200" xfId="13" applyNumberFormat="1" applyFont="1" applyFill="1" applyBorder="1" applyAlignment="1" applyProtection="1">
      <alignment vertical="center"/>
    </xf>
    <xf numFmtId="169" fontId="11" fillId="20" borderId="173" xfId="13" applyNumberFormat="1" applyFont="1" applyFill="1" applyBorder="1" applyAlignment="1" applyProtection="1">
      <alignment vertical="center"/>
    </xf>
    <xf numFmtId="1" fontId="0" fillId="44" borderId="142" xfId="0" applyNumberFormat="1" applyFill="1" applyBorder="1" applyAlignment="1" applyProtection="1">
      <alignment horizontal="center" vertical="center" wrapText="1"/>
    </xf>
    <xf numFmtId="1" fontId="0" fillId="0" borderId="63" xfId="0" applyNumberFormat="1" applyBorder="1" applyAlignment="1" applyProtection="1">
      <alignment horizontal="center" vertical="center" wrapText="1"/>
    </xf>
    <xf numFmtId="176" fontId="19" fillId="0" borderId="189" xfId="0" applyNumberFormat="1" applyFont="1" applyBorder="1" applyAlignment="1" applyProtection="1">
      <alignment horizontal="left"/>
    </xf>
    <xf numFmtId="169" fontId="11" fillId="28" borderId="190" xfId="13" applyNumberFormat="1" applyFont="1" applyFill="1" applyBorder="1" applyAlignment="1" applyProtection="1">
      <alignment vertical="center"/>
    </xf>
    <xf numFmtId="0" fontId="13" fillId="32" borderId="222" xfId="0" applyFont="1" applyFill="1" applyBorder="1" applyAlignment="1" applyProtection="1">
      <alignment vertical="center"/>
    </xf>
    <xf numFmtId="168" fontId="13" fillId="32" borderId="69" xfId="13" applyNumberFormat="1" applyFont="1" applyFill="1" applyBorder="1" applyAlignment="1" applyProtection="1">
      <alignment vertical="center"/>
    </xf>
    <xf numFmtId="168" fontId="13" fillId="33" borderId="69" xfId="13" applyNumberFormat="1" applyFont="1" applyFill="1" applyBorder="1" applyAlignment="1" applyProtection="1">
      <alignment vertical="center"/>
    </xf>
    <xf numFmtId="0" fontId="10" fillId="47" borderId="102" xfId="0" applyFont="1" applyFill="1" applyBorder="1" applyAlignment="1" applyProtection="1">
      <alignment horizontal="center" vertical="center"/>
    </xf>
    <xf numFmtId="178" fontId="0" fillId="0" borderId="218" xfId="0" applyNumberFormat="1" applyFont="1" applyFill="1" applyBorder="1" applyAlignment="1" applyProtection="1">
      <alignment horizontal="right" vertical="center"/>
    </xf>
    <xf numFmtId="178" fontId="0" fillId="0" borderId="227" xfId="0" applyNumberFormat="1" applyFont="1" applyFill="1" applyBorder="1" applyAlignment="1" applyProtection="1">
      <alignment horizontal="right" vertical="center"/>
    </xf>
    <xf numFmtId="178" fontId="0" fillId="0" borderId="243" xfId="0" applyNumberFormat="1" applyFont="1" applyFill="1" applyBorder="1" applyAlignment="1" applyProtection="1">
      <alignment horizontal="right" vertical="center"/>
    </xf>
    <xf numFmtId="9" fontId="0" fillId="26" borderId="133" xfId="0" applyNumberFormat="1" applyFont="1" applyFill="1" applyBorder="1" applyAlignment="1" applyProtection="1">
      <alignment horizontal="center" vertical="center"/>
    </xf>
    <xf numFmtId="9" fontId="0" fillId="26" borderId="134" xfId="0" applyNumberFormat="1" applyFont="1" applyFill="1" applyBorder="1" applyAlignment="1" applyProtection="1">
      <alignment horizontal="center" vertical="center"/>
    </xf>
    <xf numFmtId="9" fontId="0" fillId="26" borderId="135" xfId="0" applyNumberFormat="1" applyFont="1" applyFill="1" applyBorder="1" applyAlignment="1" applyProtection="1">
      <alignment horizontal="center" vertical="center"/>
    </xf>
    <xf numFmtId="0" fontId="0" fillId="12" borderId="217" xfId="0" applyFill="1" applyBorder="1" applyAlignment="1" applyProtection="1">
      <alignment horizontal="left" vertical="center"/>
      <protection locked="0"/>
    </xf>
    <xf numFmtId="179" fontId="0" fillId="12" borderId="244" xfId="13" applyNumberFormat="1" applyFont="1" applyFill="1" applyBorder="1" applyAlignment="1" applyProtection="1">
      <alignment vertical="center"/>
      <protection locked="0"/>
    </xf>
    <xf numFmtId="0" fontId="0" fillId="12" borderId="244" xfId="0" applyFont="1" applyFill="1" applyBorder="1" applyAlignment="1" applyProtection="1">
      <alignment horizontal="left" vertical="center"/>
      <protection locked="0"/>
    </xf>
    <xf numFmtId="0" fontId="13" fillId="16" borderId="237" xfId="0" applyFont="1" applyFill="1" applyBorder="1" applyAlignment="1" applyProtection="1">
      <alignment horizontal="center" vertical="center" wrapText="1"/>
    </xf>
    <xf numFmtId="0" fontId="0" fillId="12" borderId="109" xfId="0" applyFill="1" applyBorder="1" applyAlignment="1" applyProtection="1">
      <alignment horizontal="left" vertical="center"/>
      <protection locked="0"/>
    </xf>
    <xf numFmtId="179" fontId="0" fillId="12" borderId="227" xfId="13" applyNumberFormat="1" applyFont="1" applyFill="1" applyBorder="1" applyAlignment="1" applyProtection="1">
      <alignment vertical="center"/>
      <protection locked="0"/>
    </xf>
    <xf numFmtId="179" fontId="0" fillId="12" borderId="102" xfId="13" applyNumberFormat="1" applyFont="1" applyFill="1" applyBorder="1" applyAlignment="1" applyProtection="1">
      <alignment vertical="center"/>
      <protection locked="0"/>
    </xf>
    <xf numFmtId="178" fontId="0" fillId="29" borderId="133" xfId="0" applyNumberFormat="1" applyFont="1" applyFill="1" applyBorder="1" applyAlignment="1" applyProtection="1">
      <alignment vertical="center"/>
    </xf>
    <xf numFmtId="178" fontId="0" fillId="29" borderId="134" xfId="0" applyNumberFormat="1" applyFont="1" applyFill="1" applyBorder="1" applyAlignment="1" applyProtection="1">
      <alignment vertical="center"/>
    </xf>
    <xf numFmtId="178" fontId="0" fillId="29" borderId="135" xfId="0" applyNumberFormat="1" applyFont="1" applyFill="1" applyBorder="1" applyAlignment="1" applyProtection="1">
      <alignment vertical="center"/>
    </xf>
    <xf numFmtId="169" fontId="0" fillId="29" borderId="220" xfId="13" applyNumberFormat="1" applyFont="1" applyFill="1" applyBorder="1" applyAlignment="1" applyProtection="1">
      <alignment vertical="center"/>
    </xf>
    <xf numFmtId="169" fontId="0" fillId="29" borderId="217" xfId="13" applyNumberFormat="1" applyFont="1" applyFill="1" applyBorder="1" applyAlignment="1" applyProtection="1">
      <alignment vertical="center"/>
    </xf>
    <xf numFmtId="169" fontId="0" fillId="29" borderId="245" xfId="13" applyNumberFormat="1" applyFont="1" applyFill="1" applyBorder="1" applyAlignment="1" applyProtection="1">
      <alignment vertical="center"/>
    </xf>
    <xf numFmtId="169" fontId="0" fillId="29" borderId="201" xfId="13" applyNumberFormat="1" applyFont="1" applyFill="1" applyBorder="1" applyAlignment="1" applyProtection="1">
      <alignment vertical="center"/>
    </xf>
    <xf numFmtId="169" fontId="0" fillId="29" borderId="202" xfId="13" applyNumberFormat="1" applyFont="1" applyFill="1" applyBorder="1" applyAlignment="1" applyProtection="1">
      <alignment vertical="center"/>
    </xf>
    <xf numFmtId="169" fontId="0" fillId="29" borderId="236" xfId="13" applyNumberFormat="1" applyFont="1" applyFill="1" applyBorder="1" applyAlignment="1" applyProtection="1">
      <alignment vertical="center"/>
    </xf>
    <xf numFmtId="169" fontId="0" fillId="29" borderId="237" xfId="13" applyNumberFormat="1" applyFont="1" applyFill="1" applyBorder="1" applyAlignment="1" applyProtection="1">
      <alignment vertical="center"/>
    </xf>
    <xf numFmtId="169" fontId="0" fillId="37" borderId="217" xfId="13" applyNumberFormat="1" applyFont="1" applyFill="1" applyBorder="1" applyAlignment="1" applyProtection="1">
      <alignment vertical="center"/>
    </xf>
    <xf numFmtId="169" fontId="0" fillId="51" borderId="227" xfId="13" applyNumberFormat="1" applyFont="1" applyFill="1" applyBorder="1" applyAlignment="1">
      <alignment vertical="center"/>
    </xf>
    <xf numFmtId="169" fontId="0" fillId="0" borderId="236" xfId="13" applyNumberFormat="1" applyFont="1" applyFill="1" applyBorder="1" applyAlignment="1" applyProtection="1">
      <alignment vertical="center"/>
    </xf>
    <xf numFmtId="169" fontId="0" fillId="0" borderId="243" xfId="13" applyNumberFormat="1" applyFont="1" applyFill="1" applyBorder="1" applyAlignment="1" applyProtection="1">
      <alignment vertical="center"/>
    </xf>
    <xf numFmtId="171" fontId="0" fillId="0" borderId="242" xfId="0" applyNumberFormat="1" applyFont="1" applyFill="1" applyBorder="1" applyAlignment="1" applyProtection="1">
      <alignment horizontal="center" vertical="center"/>
    </xf>
    <xf numFmtId="171" fontId="0" fillId="0" borderId="236" xfId="0" applyNumberFormat="1" applyFont="1" applyFill="1" applyBorder="1" applyAlignment="1" applyProtection="1">
      <alignment horizontal="center" vertical="center"/>
    </xf>
    <xf numFmtId="171" fontId="0" fillId="0" borderId="237" xfId="0" applyNumberFormat="1" applyFont="1" applyFill="1" applyBorder="1" applyAlignment="1" applyProtection="1">
      <alignment horizontal="center" vertical="center"/>
    </xf>
    <xf numFmtId="171" fontId="0" fillId="0" borderId="245" xfId="0" applyNumberFormat="1" applyFont="1" applyFill="1" applyBorder="1" applyAlignment="1" applyProtection="1">
      <alignment horizontal="center" vertical="center"/>
    </xf>
    <xf numFmtId="0" fontId="0" fillId="0" borderId="246" xfId="0" applyFont="1" applyFill="1" applyBorder="1" applyAlignment="1" applyProtection="1">
      <alignment horizontal="left" vertical="center"/>
    </xf>
    <xf numFmtId="180" fontId="0" fillId="12" borderId="86" xfId="13" applyNumberFormat="1" applyFont="1" applyFill="1" applyBorder="1" applyAlignment="1" applyProtection="1">
      <alignment horizontal="center" vertical="center"/>
      <protection locked="0"/>
    </xf>
    <xf numFmtId="180" fontId="0" fillId="12" borderId="157" xfId="13" applyNumberFormat="1" applyFont="1" applyFill="1" applyBorder="1" applyAlignment="1" applyProtection="1">
      <alignment horizontal="center" vertical="center"/>
      <protection locked="0"/>
    </xf>
    <xf numFmtId="180" fontId="0" fillId="12" borderId="247" xfId="13" applyNumberFormat="1" applyFont="1" applyFill="1" applyBorder="1" applyAlignment="1" applyProtection="1">
      <alignment horizontal="center" vertical="center"/>
      <protection locked="0"/>
    </xf>
    <xf numFmtId="180" fontId="0" fillId="12" borderId="200" xfId="13" applyNumberFormat="1" applyFont="1" applyFill="1" applyBorder="1" applyAlignment="1" applyProtection="1">
      <alignment horizontal="center" vertical="center"/>
      <protection locked="0"/>
    </xf>
    <xf numFmtId="180" fontId="13" fillId="29" borderId="248" xfId="0" applyNumberFormat="1" applyFont="1" applyFill="1" applyBorder="1" applyAlignment="1">
      <alignment vertical="center"/>
    </xf>
    <xf numFmtId="180" fontId="0" fillId="12" borderId="245" xfId="13" applyNumberFormat="1" applyFont="1" applyFill="1" applyBorder="1" applyAlignment="1" applyProtection="1">
      <alignment horizontal="center" vertical="center"/>
      <protection locked="0"/>
    </xf>
    <xf numFmtId="180" fontId="0" fillId="12" borderId="201" xfId="13" applyNumberFormat="1" applyFont="1" applyFill="1" applyBorder="1" applyAlignment="1" applyProtection="1">
      <alignment horizontal="center" vertical="center"/>
      <protection locked="0"/>
    </xf>
    <xf numFmtId="180" fontId="0" fillId="12" borderId="202" xfId="13" applyNumberFormat="1" applyFont="1" applyFill="1" applyBorder="1" applyAlignment="1" applyProtection="1">
      <alignment horizontal="center" vertical="center"/>
      <protection locked="0"/>
    </xf>
    <xf numFmtId="180" fontId="0" fillId="12" borderId="110" xfId="13" applyNumberFormat="1" applyFont="1" applyFill="1" applyBorder="1" applyAlignment="1" applyProtection="1">
      <alignment horizontal="center" vertical="center"/>
      <protection locked="0"/>
    </xf>
    <xf numFmtId="180" fontId="13" fillId="29" borderId="134" xfId="0" applyNumberFormat="1" applyFont="1" applyFill="1" applyBorder="1" applyAlignment="1" applyProtection="1">
      <alignment vertical="center"/>
    </xf>
    <xf numFmtId="180" fontId="13" fillId="29" borderId="135" xfId="0" applyNumberFormat="1" applyFont="1" applyFill="1" applyBorder="1" applyAlignment="1" applyProtection="1">
      <alignment vertical="center"/>
    </xf>
    <xf numFmtId="164" fontId="0" fillId="49" borderId="200" xfId="31" applyFont="1" applyFill="1" applyBorder="1" applyAlignment="1" applyProtection="1">
      <alignment horizontal="center" vertical="center"/>
    </xf>
    <xf numFmtId="169" fontId="13" fillId="35" borderId="192" xfId="0" applyNumberFormat="1" applyFont="1" applyFill="1" applyBorder="1" applyAlignment="1" applyProtection="1">
      <alignment horizontal="center" vertical="center" wrapText="1"/>
    </xf>
    <xf numFmtId="169" fontId="13" fillId="35" borderId="226" xfId="0" applyNumberFormat="1" applyFont="1" applyFill="1" applyBorder="1" applyAlignment="1" applyProtection="1">
      <alignment horizontal="center" vertical="center" wrapText="1"/>
    </xf>
    <xf numFmtId="169" fontId="13" fillId="35" borderId="38" xfId="0" applyNumberFormat="1" applyFont="1" applyFill="1" applyBorder="1" applyAlignment="1" applyProtection="1">
      <alignment horizontal="center" vertical="center" wrapText="1"/>
    </xf>
    <xf numFmtId="179" fontId="0" fillId="46" borderId="217" xfId="13" applyNumberFormat="1" applyFont="1" applyFill="1" applyBorder="1" applyAlignment="1" applyProtection="1">
      <alignment vertical="center"/>
    </xf>
    <xf numFmtId="169" fontId="13" fillId="15" borderId="249" xfId="0" applyNumberFormat="1" applyFont="1" applyFill="1" applyBorder="1" applyAlignment="1" applyProtection="1">
      <alignment horizontal="center" vertical="center" wrapText="1"/>
    </xf>
    <xf numFmtId="169" fontId="13" fillId="35" borderId="250" xfId="0" applyNumberFormat="1" applyFont="1" applyFill="1" applyBorder="1" applyAlignment="1" applyProtection="1">
      <alignment horizontal="center" vertical="center" wrapText="1"/>
    </xf>
    <xf numFmtId="169" fontId="13" fillId="35" borderId="193" xfId="0" applyNumberFormat="1" applyFont="1" applyFill="1" applyBorder="1" applyAlignment="1" applyProtection="1">
      <alignment horizontal="center" vertical="center" wrapText="1"/>
    </xf>
    <xf numFmtId="169" fontId="13" fillId="35" borderId="251" xfId="0" applyNumberFormat="1" applyFont="1" applyFill="1" applyBorder="1" applyAlignment="1" applyProtection="1">
      <alignment horizontal="center" vertical="center" wrapText="1"/>
    </xf>
    <xf numFmtId="179" fontId="0" fillId="29" borderId="245" xfId="13" applyNumberFormat="1" applyFont="1" applyFill="1" applyBorder="1" applyAlignment="1" applyProtection="1">
      <alignment vertical="center"/>
    </xf>
    <xf numFmtId="179" fontId="0" fillId="46" borderId="109" xfId="13" applyNumberFormat="1" applyFont="1" applyFill="1" applyBorder="1" applyAlignment="1" applyProtection="1">
      <alignment vertical="center"/>
    </xf>
    <xf numFmtId="171" fontId="0" fillId="12" borderId="200" xfId="13" applyNumberFormat="1" applyFont="1" applyFill="1" applyBorder="1" applyAlignment="1" applyProtection="1">
      <alignment horizontal="center" vertical="center"/>
      <protection locked="0"/>
    </xf>
    <xf numFmtId="0" fontId="0" fillId="46" borderId="220" xfId="0" applyFont="1" applyFill="1" applyBorder="1" applyAlignment="1" applyProtection="1">
      <alignment horizontal="left" vertical="center"/>
    </xf>
    <xf numFmtId="171" fontId="0" fillId="12" borderId="217" xfId="13" applyNumberFormat="1" applyFont="1" applyFill="1" applyBorder="1" applyAlignment="1" applyProtection="1">
      <alignment horizontal="center" vertical="center"/>
      <protection locked="0"/>
    </xf>
    <xf numFmtId="0" fontId="0" fillId="46" borderId="201" xfId="0" applyFont="1" applyFill="1" applyBorder="1" applyAlignment="1" applyProtection="1">
      <alignment horizontal="left" vertical="center"/>
    </xf>
    <xf numFmtId="0" fontId="0" fillId="46" borderId="111" xfId="0" applyFont="1" applyFill="1" applyBorder="1" applyAlignment="1" applyProtection="1">
      <alignment horizontal="left" vertical="center"/>
    </xf>
    <xf numFmtId="171" fontId="0" fillId="12" borderId="109" xfId="13" applyNumberFormat="1" applyFont="1" applyFill="1" applyBorder="1" applyAlignment="1" applyProtection="1">
      <alignment horizontal="center" vertical="center"/>
      <protection locked="0"/>
    </xf>
    <xf numFmtId="0" fontId="0" fillId="46" borderId="220" xfId="0" applyFill="1" applyBorder="1" applyAlignment="1">
      <alignment horizontal="left" vertical="center"/>
    </xf>
    <xf numFmtId="179" fontId="0" fillId="29" borderId="217" xfId="13" applyNumberFormat="1" applyFont="1" applyFill="1" applyBorder="1" applyAlignment="1" applyProtection="1">
      <alignment vertical="center"/>
      <protection locked="0"/>
    </xf>
    <xf numFmtId="0" fontId="0" fillId="46" borderId="201" xfId="0" applyFill="1" applyBorder="1" applyAlignment="1">
      <alignment horizontal="left" vertical="center"/>
    </xf>
    <xf numFmtId="0" fontId="0" fillId="46" borderId="111" xfId="0" applyFill="1" applyBorder="1" applyAlignment="1">
      <alignment horizontal="left" vertical="center"/>
    </xf>
    <xf numFmtId="169" fontId="0" fillId="0" borderId="216" xfId="13" applyNumberFormat="1" applyFont="1" applyFill="1" applyBorder="1" applyAlignment="1" applyProtection="1">
      <alignment vertical="center"/>
    </xf>
    <xf numFmtId="169" fontId="0" fillId="0" borderId="244" xfId="13" applyNumberFormat="1" applyFont="1" applyFill="1" applyBorder="1" applyAlignment="1" applyProtection="1">
      <alignment vertical="center"/>
    </xf>
    <xf numFmtId="169" fontId="0" fillId="0" borderId="34" xfId="13" applyNumberFormat="1" applyFont="1" applyFill="1" applyBorder="1" applyAlignment="1" applyProtection="1">
      <alignment vertical="center"/>
    </xf>
    <xf numFmtId="168" fontId="0" fillId="0" borderId="246" xfId="13" applyNumberFormat="1" applyFont="1" applyBorder="1" applyAlignment="1">
      <alignment vertical="center"/>
    </xf>
    <xf numFmtId="169" fontId="0" fillId="29" borderId="86" xfId="13" applyNumberFormat="1" applyFont="1" applyFill="1" applyBorder="1" applyAlignment="1">
      <alignment vertical="center"/>
    </xf>
    <xf numFmtId="169" fontId="0" fillId="29" borderId="157" xfId="13" applyNumberFormat="1" applyFont="1" applyFill="1" applyBorder="1" applyAlignment="1">
      <alignment vertical="center"/>
    </xf>
    <xf numFmtId="169" fontId="0" fillId="37" borderId="157" xfId="13" applyNumberFormat="1" applyFont="1" applyFill="1" applyBorder="1" applyAlignment="1" applyProtection="1">
      <alignment vertical="center"/>
    </xf>
    <xf numFmtId="169" fontId="0" fillId="37" borderId="247" xfId="13" applyNumberFormat="1" applyFont="1" applyFill="1" applyBorder="1" applyAlignment="1" applyProtection="1">
      <alignment vertical="center"/>
    </xf>
    <xf numFmtId="168" fontId="0" fillId="0" borderId="220" xfId="13" applyNumberFormat="1" applyFont="1" applyFill="1" applyBorder="1" applyAlignment="1" applyProtection="1">
      <alignment vertical="center"/>
    </xf>
    <xf numFmtId="169" fontId="0" fillId="37" borderId="245" xfId="13" applyNumberFormat="1" applyFont="1" applyFill="1" applyBorder="1" applyAlignment="1" applyProtection="1">
      <alignment vertical="center"/>
    </xf>
    <xf numFmtId="168" fontId="0" fillId="0" borderId="201" xfId="13" applyNumberFormat="1" applyFont="1" applyFill="1" applyBorder="1" applyAlignment="1" applyProtection="1">
      <alignment vertical="center"/>
    </xf>
    <xf numFmtId="169" fontId="0" fillId="37" borderId="202" xfId="13" applyNumberFormat="1" applyFont="1" applyFill="1" applyBorder="1" applyAlignment="1" applyProtection="1">
      <alignment vertical="center"/>
    </xf>
    <xf numFmtId="168" fontId="0" fillId="0" borderId="111" xfId="13" applyNumberFormat="1" applyFont="1" applyFill="1" applyBorder="1" applyAlignment="1" applyProtection="1">
      <alignment vertical="center"/>
    </xf>
    <xf numFmtId="169" fontId="0" fillId="37" borderId="110" xfId="13" applyNumberFormat="1" applyFont="1" applyFill="1" applyBorder="1" applyAlignment="1" applyProtection="1">
      <alignment vertical="center"/>
    </xf>
    <xf numFmtId="168" fontId="0" fillId="0" borderId="208" xfId="13" applyNumberFormat="1" applyFont="1" applyFill="1" applyBorder="1" applyAlignment="1" applyProtection="1">
      <alignment vertical="center"/>
    </xf>
    <xf numFmtId="169" fontId="0" fillId="37" borderId="216" xfId="13" applyNumberFormat="1" applyFont="1" applyFill="1" applyBorder="1" applyAlignment="1" applyProtection="1">
      <alignment vertical="center"/>
    </xf>
    <xf numFmtId="169" fontId="0" fillId="37" borderId="244" xfId="13" applyNumberFormat="1" applyFont="1" applyFill="1" applyBorder="1" applyAlignment="1" applyProtection="1">
      <alignment vertical="center"/>
    </xf>
    <xf numFmtId="169" fontId="0" fillId="37" borderId="122" xfId="13" applyNumberFormat="1" applyFont="1" applyFill="1" applyBorder="1" applyAlignment="1" applyProtection="1">
      <alignment vertical="center"/>
    </xf>
    <xf numFmtId="169" fontId="0" fillId="37" borderId="215" xfId="13" applyNumberFormat="1" applyFont="1" applyFill="1" applyBorder="1" applyAlignment="1" applyProtection="1">
      <alignment vertical="center"/>
    </xf>
    <xf numFmtId="169" fontId="0" fillId="51" borderId="244" xfId="13" applyNumberFormat="1" applyFont="1" applyFill="1" applyBorder="1" applyAlignment="1">
      <alignment vertical="center"/>
    </xf>
    <xf numFmtId="169" fontId="0" fillId="29" borderId="136" xfId="13" applyNumberFormat="1" applyFont="1" applyFill="1" applyBorder="1" applyAlignment="1">
      <alignment vertical="center"/>
    </xf>
    <xf numFmtId="169" fontId="0" fillId="52" borderId="202" xfId="13" applyNumberFormat="1" applyFont="1" applyFill="1" applyBorder="1" applyAlignment="1">
      <alignment vertical="center"/>
    </xf>
    <xf numFmtId="178" fontId="0" fillId="29" borderId="228" xfId="0" applyNumberFormat="1" applyFont="1" applyFill="1" applyBorder="1" applyAlignment="1" applyProtection="1">
      <alignment vertical="center"/>
    </xf>
    <xf numFmtId="178" fontId="0" fillId="29" borderId="229" xfId="0" applyNumberFormat="1" applyFont="1" applyFill="1" applyBorder="1" applyAlignment="1" applyProtection="1">
      <alignment vertical="center"/>
    </xf>
    <xf numFmtId="178" fontId="0" fillId="29" borderId="124" xfId="0" applyNumberFormat="1" applyFont="1" applyFill="1" applyBorder="1" applyAlignment="1" applyProtection="1">
      <alignment vertical="center"/>
    </xf>
    <xf numFmtId="0" fontId="0" fillId="12" borderId="215" xfId="0" applyFont="1" applyFill="1" applyBorder="1" applyAlignment="1" applyProtection="1">
      <alignment horizontal="left" vertical="center"/>
      <protection locked="0"/>
    </xf>
    <xf numFmtId="0" fontId="0" fillId="12" borderId="157" xfId="0" applyFont="1" applyFill="1" applyBorder="1" applyAlignment="1" applyProtection="1">
      <alignment horizontal="left" vertical="center"/>
      <protection locked="0"/>
    </xf>
    <xf numFmtId="0" fontId="0" fillId="12" borderId="157" xfId="0" applyFill="1" applyBorder="1" applyAlignment="1" applyProtection="1">
      <alignment horizontal="left" vertical="center"/>
      <protection locked="0"/>
    </xf>
    <xf numFmtId="179" fontId="0" fillId="12" borderId="247" xfId="13" applyNumberFormat="1" applyFont="1" applyFill="1" applyBorder="1" applyAlignment="1" applyProtection="1">
      <alignment vertical="center"/>
      <protection locked="0"/>
    </xf>
    <xf numFmtId="0" fontId="0" fillId="12" borderId="220" xfId="0" applyFill="1" applyBorder="1" applyAlignment="1" applyProtection="1">
      <alignment horizontal="left" vertical="center"/>
      <protection locked="0"/>
    </xf>
    <xf numFmtId="179" fontId="0" fillId="12" borderId="245" xfId="13" applyNumberFormat="1" applyFont="1" applyFill="1" applyBorder="1" applyAlignment="1" applyProtection="1">
      <alignment vertical="center"/>
      <protection locked="0"/>
    </xf>
    <xf numFmtId="0" fontId="0" fillId="12" borderId="201" xfId="0" applyFill="1" applyBorder="1" applyAlignment="1" applyProtection="1">
      <alignment horizontal="left" vertical="center"/>
      <protection locked="0"/>
    </xf>
    <xf numFmtId="179" fontId="0" fillId="12" borderId="202" xfId="13" applyNumberFormat="1" applyFont="1" applyFill="1" applyBorder="1" applyAlignment="1" applyProtection="1">
      <alignment vertical="center"/>
      <protection locked="0"/>
    </xf>
    <xf numFmtId="179" fontId="0" fillId="12" borderId="110" xfId="13" applyNumberFormat="1" applyFont="1" applyFill="1" applyBorder="1" applyAlignment="1" applyProtection="1">
      <alignment vertical="center"/>
      <protection locked="0"/>
    </xf>
    <xf numFmtId="181" fontId="14" fillId="37" borderId="200" xfId="16" applyNumberFormat="1" applyFill="1" applyBorder="1" applyAlignment="1" applyProtection="1">
      <alignment horizontal="center" vertical="center"/>
    </xf>
    <xf numFmtId="168" fontId="0" fillId="0" borderId="242" xfId="13" applyNumberFormat="1" applyFont="1" applyFill="1" applyBorder="1" applyAlignment="1" applyProtection="1">
      <alignment vertical="center"/>
    </xf>
    <xf numFmtId="181" fontId="14" fillId="37" borderId="220" xfId="16" applyNumberFormat="1" applyFill="1" applyBorder="1" applyAlignment="1" applyProtection="1">
      <alignment horizontal="center" vertical="center"/>
    </xf>
    <xf numFmtId="181" fontId="14" fillId="37" borderId="217" xfId="16" applyNumberFormat="1" applyFill="1" applyBorder="1" applyAlignment="1" applyProtection="1">
      <alignment horizontal="center" vertical="center"/>
    </xf>
    <xf numFmtId="169" fontId="0" fillId="12" borderId="217" xfId="13" applyNumberFormat="1" applyFont="1" applyFill="1" applyBorder="1" applyAlignment="1" applyProtection="1">
      <alignment vertical="center"/>
      <protection locked="0"/>
    </xf>
    <xf numFmtId="181" fontId="14" fillId="37" borderId="201" xfId="16" applyNumberFormat="1" applyFill="1" applyBorder="1" applyAlignment="1" applyProtection="1">
      <alignment horizontal="center" vertical="center"/>
    </xf>
    <xf numFmtId="169" fontId="0" fillId="12" borderId="109" xfId="13" applyNumberFormat="1" applyFont="1" applyFill="1" applyBorder="1" applyAlignment="1" applyProtection="1">
      <alignment vertical="center"/>
      <protection locked="0"/>
    </xf>
    <xf numFmtId="169" fontId="0" fillId="57" borderId="200" xfId="13" applyNumberFormat="1" applyFont="1" applyFill="1" applyBorder="1" applyAlignment="1" applyProtection="1">
      <alignment vertical="center"/>
    </xf>
    <xf numFmtId="169" fontId="0" fillId="57" borderId="202" xfId="13" applyNumberFormat="1" applyFont="1" applyFill="1" applyBorder="1" applyAlignment="1" applyProtection="1">
      <alignment vertical="center"/>
    </xf>
    <xf numFmtId="181" fontId="14" fillId="58" borderId="201" xfId="16" applyNumberFormat="1" applyFill="1" applyBorder="1" applyAlignment="1" applyProtection="1">
      <alignment horizontal="center" vertical="center"/>
    </xf>
    <xf numFmtId="181" fontId="14" fillId="58" borderId="200" xfId="16" applyNumberFormat="1" applyFill="1" applyBorder="1" applyAlignment="1" applyProtection="1">
      <alignment horizontal="center" vertical="center"/>
    </xf>
    <xf numFmtId="0" fontId="0" fillId="59" borderId="200" xfId="0" applyFont="1" applyFill="1" applyBorder="1" applyAlignment="1" applyProtection="1">
      <alignment horizontal="left" vertical="center"/>
    </xf>
    <xf numFmtId="169" fontId="0" fillId="59" borderId="200" xfId="13" applyNumberFormat="1" applyFont="1" applyFill="1" applyBorder="1" applyAlignment="1" applyProtection="1">
      <alignment vertical="center"/>
    </xf>
    <xf numFmtId="0" fontId="21" fillId="0" borderId="0" xfId="20"/>
    <xf numFmtId="0" fontId="0" fillId="0" borderId="0" xfId="0" applyFont="1"/>
    <xf numFmtId="0" fontId="21" fillId="0" borderId="0" xfId="20" applyFont="1"/>
    <xf numFmtId="0" fontId="21" fillId="0" borderId="0" xfId="20" applyAlignment="1" applyProtection="1">
      <alignment horizontal="center"/>
    </xf>
    <xf numFmtId="0" fontId="21" fillId="0" borderId="0" xfId="20" applyBorder="1" applyAlignment="1" applyProtection="1">
      <alignment horizontal="left" vertical="center"/>
    </xf>
    <xf numFmtId="0" fontId="21" fillId="0" borderId="0" xfId="20" applyBorder="1" applyAlignment="1" applyProtection="1">
      <alignment horizontal="left" vertical="center" wrapText="1"/>
    </xf>
    <xf numFmtId="0" fontId="21" fillId="0" borderId="0" xfId="20" applyBorder="1" applyAlignment="1" applyProtection="1">
      <alignment horizontal="left" vertical="center" indent="2"/>
    </xf>
    <xf numFmtId="169" fontId="27" fillId="45" borderId="167" xfId="0" applyNumberFormat="1" applyFont="1" applyFill="1" applyBorder="1" applyAlignment="1" applyProtection="1">
      <alignment horizontal="center" vertical="center" wrapText="1"/>
    </xf>
    <xf numFmtId="169" fontId="27" fillId="45" borderId="62" xfId="0" applyNumberFormat="1" applyFont="1" applyFill="1" applyBorder="1" applyAlignment="1" applyProtection="1">
      <alignment horizontal="center" vertical="center" wrapText="1"/>
    </xf>
    <xf numFmtId="169" fontId="18" fillId="34" borderId="64" xfId="0" applyNumberFormat="1" applyFont="1" applyFill="1" applyBorder="1" applyAlignment="1" applyProtection="1">
      <alignment horizontal="center" vertical="center" wrapText="1"/>
    </xf>
    <xf numFmtId="169" fontId="18" fillId="34" borderId="63" xfId="0" applyNumberFormat="1" applyFont="1" applyFill="1" applyBorder="1" applyAlignment="1" applyProtection="1">
      <alignment horizontal="center" vertical="center" wrapText="1"/>
    </xf>
    <xf numFmtId="169" fontId="18" fillId="34" borderId="24" xfId="0" applyNumberFormat="1" applyFont="1" applyFill="1" applyBorder="1" applyAlignment="1" applyProtection="1">
      <alignment horizontal="center" vertical="center" wrapText="1"/>
    </xf>
    <xf numFmtId="169" fontId="18" fillId="34" borderId="60" xfId="0" applyNumberFormat="1" applyFont="1" applyFill="1" applyBorder="1" applyAlignment="1" applyProtection="1">
      <alignment horizontal="center" vertical="center" wrapText="1"/>
    </xf>
    <xf numFmtId="169" fontId="18" fillId="34" borderId="120" xfId="0" applyNumberFormat="1" applyFont="1" applyFill="1" applyBorder="1" applyAlignment="1" applyProtection="1">
      <alignment horizontal="center" vertical="center" wrapText="1"/>
    </xf>
    <xf numFmtId="169" fontId="18" fillId="34" borderId="115" xfId="0" applyNumberFormat="1" applyFont="1" applyFill="1" applyBorder="1" applyAlignment="1" applyProtection="1">
      <alignment horizontal="center" vertical="center" wrapText="1"/>
    </xf>
    <xf numFmtId="169" fontId="0" fillId="9" borderId="133" xfId="13" applyNumberFormat="1" applyFont="1" applyFill="1" applyBorder="1" applyAlignment="1" applyProtection="1">
      <alignment horizontal="right" vertical="center"/>
    </xf>
    <xf numFmtId="169" fontId="0" fillId="9" borderId="134" xfId="13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right" vertical="center"/>
    </xf>
    <xf numFmtId="0" fontId="23" fillId="12" borderId="3" xfId="0" applyFont="1" applyFill="1" applyBorder="1" applyAlignment="1" applyProtection="1">
      <alignment horizontal="center" vertical="center"/>
      <protection locked="0"/>
    </xf>
    <xf numFmtId="0" fontId="23" fillId="12" borderId="50" xfId="0" applyFont="1" applyFill="1" applyBorder="1" applyAlignment="1" applyProtection="1">
      <alignment horizontal="center" vertical="center"/>
      <protection locked="0"/>
    </xf>
    <xf numFmtId="0" fontId="23" fillId="12" borderId="4" xfId="0" applyFont="1" applyFill="1" applyBorder="1" applyAlignment="1" applyProtection="1">
      <alignment horizontal="center" vertical="center"/>
      <protection locked="0"/>
    </xf>
    <xf numFmtId="169" fontId="13" fillId="15" borderId="165" xfId="0" applyNumberFormat="1" applyFont="1" applyFill="1" applyBorder="1" applyAlignment="1" applyProtection="1">
      <alignment horizontal="center" vertical="center"/>
    </xf>
    <xf numFmtId="169" fontId="13" fillId="15" borderId="150" xfId="0" applyNumberFormat="1" applyFont="1" applyFill="1" applyBorder="1" applyAlignment="1" applyProtection="1">
      <alignment horizontal="center" vertical="center"/>
    </xf>
    <xf numFmtId="169" fontId="23" fillId="39" borderId="92" xfId="0" applyNumberFormat="1" applyFont="1" applyFill="1" applyBorder="1" applyAlignment="1" applyProtection="1">
      <alignment horizontal="center" vertical="center" wrapText="1"/>
    </xf>
    <xf numFmtId="169" fontId="23" fillId="39" borderId="94" xfId="0" applyNumberFormat="1" applyFont="1" applyFill="1" applyBorder="1" applyAlignment="1" applyProtection="1">
      <alignment horizontal="center" vertical="center" wrapText="1"/>
    </xf>
    <xf numFmtId="169" fontId="23" fillId="39" borderId="97" xfId="0" applyNumberFormat="1" applyFont="1" applyFill="1" applyBorder="1" applyAlignment="1" applyProtection="1">
      <alignment horizontal="center" vertical="center" wrapText="1"/>
    </xf>
    <xf numFmtId="169" fontId="24" fillId="34" borderId="92" xfId="0" applyNumberFormat="1" applyFont="1" applyFill="1" applyBorder="1" applyAlignment="1" applyProtection="1">
      <alignment horizontal="center" vertical="center" wrapText="1"/>
    </xf>
    <xf numFmtId="169" fontId="24" fillId="34" borderId="94" xfId="0" applyNumberFormat="1" applyFont="1" applyFill="1" applyBorder="1" applyAlignment="1" applyProtection="1">
      <alignment horizontal="center" vertical="center" wrapText="1"/>
    </xf>
    <xf numFmtId="169" fontId="24" fillId="34" borderId="97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0" fontId="13" fillId="15" borderId="162" xfId="0" applyFont="1" applyFill="1" applyBorder="1" applyAlignment="1" applyProtection="1">
      <alignment horizontal="center" vertical="center" wrapText="1"/>
    </xf>
    <xf numFmtId="0" fontId="13" fillId="15" borderId="163" xfId="0" applyFont="1" applyFill="1" applyBorder="1" applyAlignment="1" applyProtection="1">
      <alignment horizontal="center" vertical="center" wrapText="1"/>
    </xf>
    <xf numFmtId="0" fontId="13" fillId="15" borderId="159" xfId="0" applyFont="1" applyFill="1" applyBorder="1" applyAlignment="1" applyProtection="1">
      <alignment horizontal="center" vertical="center" wrapText="1"/>
    </xf>
    <xf numFmtId="0" fontId="13" fillId="15" borderId="160" xfId="0" applyFont="1" applyFill="1" applyBorder="1" applyAlignment="1" applyProtection="1">
      <alignment horizontal="center" vertical="center" wrapText="1"/>
    </xf>
    <xf numFmtId="0" fontId="23" fillId="0" borderId="164" xfId="0" applyFont="1" applyFill="1" applyBorder="1" applyAlignment="1" applyProtection="1">
      <alignment horizontal="center" vertical="center" wrapText="1"/>
    </xf>
    <xf numFmtId="0" fontId="23" fillId="0" borderId="115" xfId="0" applyFont="1" applyFill="1" applyBorder="1" applyAlignment="1" applyProtection="1">
      <alignment horizontal="center" vertical="center" wrapText="1"/>
    </xf>
    <xf numFmtId="0" fontId="23" fillId="0" borderId="52" xfId="0" applyFont="1" applyFill="1" applyBorder="1" applyAlignment="1" applyProtection="1">
      <alignment horizontal="center" vertical="center" wrapText="1"/>
    </xf>
    <xf numFmtId="0" fontId="0" fillId="0" borderId="161" xfId="0" applyFont="1" applyFill="1" applyBorder="1" applyAlignment="1" applyProtection="1">
      <alignment horizontal="center" vertical="center" wrapText="1"/>
    </xf>
    <xf numFmtId="0" fontId="0" fillId="0" borderId="63" xfId="0" applyFont="1" applyFill="1" applyBorder="1" applyAlignment="1" applyProtection="1">
      <alignment horizontal="center" vertical="center" wrapText="1"/>
    </xf>
    <xf numFmtId="0" fontId="0" fillId="0" borderId="156" xfId="0" applyFont="1" applyFill="1" applyBorder="1" applyAlignment="1" applyProtection="1">
      <alignment horizontal="center" vertical="center" wrapText="1"/>
    </xf>
    <xf numFmtId="169" fontId="22" fillId="32" borderId="91" xfId="0" applyNumberFormat="1" applyFont="1" applyFill="1" applyBorder="1" applyAlignment="1" applyProtection="1">
      <alignment horizontal="right" vertical="center"/>
    </xf>
    <xf numFmtId="169" fontId="22" fillId="32" borderId="151" xfId="0" applyNumberFormat="1" applyFont="1" applyFill="1" applyBorder="1" applyAlignment="1" applyProtection="1">
      <alignment horizontal="right" vertical="center"/>
    </xf>
    <xf numFmtId="0" fontId="23" fillId="44" borderId="164" xfId="0" applyFont="1" applyFill="1" applyBorder="1" applyAlignment="1">
      <alignment horizontal="center" vertical="center" wrapText="1"/>
    </xf>
    <xf numFmtId="0" fontId="23" fillId="44" borderId="115" xfId="0" applyFont="1" applyFill="1" applyBorder="1" applyAlignment="1">
      <alignment horizontal="center" vertical="center" wrapText="1"/>
    </xf>
    <xf numFmtId="0" fontId="23" fillId="44" borderId="52" xfId="0" applyFont="1" applyFill="1" applyBorder="1" applyAlignment="1">
      <alignment horizontal="center" vertical="center" wrapText="1"/>
    </xf>
    <xf numFmtId="0" fontId="0" fillId="0" borderId="16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156" xfId="0" applyBorder="1" applyAlignment="1">
      <alignment horizontal="center" vertical="center" wrapText="1"/>
    </xf>
    <xf numFmtId="169" fontId="22" fillId="32" borderId="151" xfId="0" applyNumberFormat="1" applyFont="1" applyFill="1" applyBorder="1" applyAlignment="1">
      <alignment horizontal="center" vertical="center"/>
    </xf>
    <xf numFmtId="169" fontId="0" fillId="9" borderId="133" xfId="13" applyNumberFormat="1" applyFont="1" applyFill="1" applyBorder="1" applyAlignment="1">
      <alignment horizontal="right" vertical="center"/>
    </xf>
    <xf numFmtId="169" fontId="0" fillId="9" borderId="134" xfId="13" applyNumberFormat="1" applyFont="1" applyFill="1" applyBorder="1" applyAlignment="1">
      <alignment horizontal="right" vertical="center"/>
    </xf>
    <xf numFmtId="169" fontId="22" fillId="32" borderId="91" xfId="0" applyNumberFormat="1" applyFont="1" applyFill="1" applyBorder="1" applyAlignment="1" applyProtection="1">
      <alignment horizontal="center" vertical="center"/>
    </xf>
    <xf numFmtId="169" fontId="22" fillId="32" borderId="151" xfId="0" applyNumberFormat="1" applyFont="1" applyFill="1" applyBorder="1" applyAlignment="1" applyProtection="1">
      <alignment horizontal="center" vertical="center"/>
    </xf>
    <xf numFmtId="169" fontId="24" fillId="34" borderId="161" xfId="0" applyNumberFormat="1" applyFont="1" applyFill="1" applyBorder="1" applyAlignment="1" applyProtection="1">
      <alignment horizontal="center" vertical="center" wrapText="1"/>
    </xf>
    <xf numFmtId="169" fontId="24" fillId="34" borderId="168" xfId="0" applyNumberFormat="1" applyFont="1" applyFill="1" applyBorder="1" applyAlignment="1" applyProtection="1">
      <alignment horizontal="center" vertical="center" wrapText="1"/>
    </xf>
    <xf numFmtId="169" fontId="24" fillId="34" borderId="199" xfId="0" applyNumberFormat="1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169" fontId="13" fillId="15" borderId="183" xfId="0" applyNumberFormat="1" applyFont="1" applyFill="1" applyBorder="1" applyAlignment="1" applyProtection="1">
      <alignment horizontal="center" vertical="center" wrapText="1"/>
    </xf>
    <xf numFmtId="169" fontId="13" fillId="15" borderId="203" xfId="0" applyNumberFormat="1" applyFont="1" applyFill="1" applyBorder="1" applyAlignment="1" applyProtection="1">
      <alignment horizontal="center" vertical="center" wrapText="1"/>
    </xf>
    <xf numFmtId="169" fontId="13" fillId="15" borderId="204" xfId="0" applyNumberFormat="1" applyFont="1" applyFill="1" applyBorder="1" applyAlignment="1" applyProtection="1">
      <alignment horizontal="center" vertical="center" wrapText="1"/>
    </xf>
    <xf numFmtId="0" fontId="22" fillId="46" borderId="113" xfId="0" applyFont="1" applyFill="1" applyBorder="1" applyAlignment="1" applyProtection="1">
      <alignment horizontal="center" vertical="center" wrapText="1"/>
    </xf>
    <xf numFmtId="0" fontId="22" fillId="46" borderId="118" xfId="0" applyFont="1" applyFill="1" applyBorder="1" applyAlignment="1" applyProtection="1">
      <alignment horizontal="center" vertical="center" wrapText="1"/>
    </xf>
    <xf numFmtId="0" fontId="22" fillId="46" borderId="114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0" fontId="22" fillId="44" borderId="183" xfId="0" applyFont="1" applyFill="1" applyBorder="1" applyAlignment="1">
      <alignment horizontal="center" vertical="center" wrapText="1"/>
    </xf>
    <xf numFmtId="0" fontId="22" fillId="44" borderId="118" xfId="0" applyFont="1" applyFill="1" applyBorder="1" applyAlignment="1">
      <alignment horizontal="center" vertical="center" wrapText="1"/>
    </xf>
    <xf numFmtId="0" fontId="22" fillId="44" borderId="184" xfId="0" applyFont="1" applyFill="1" applyBorder="1" applyAlignment="1">
      <alignment horizontal="center" vertical="center" wrapText="1"/>
    </xf>
    <xf numFmtId="0" fontId="22" fillId="0" borderId="113" xfId="0" applyFont="1" applyFill="1" applyBorder="1" applyAlignment="1" applyProtection="1">
      <alignment horizontal="center" vertical="center" wrapText="1"/>
    </xf>
    <xf numFmtId="0" fontId="22" fillId="0" borderId="118" xfId="0" applyFont="1" applyFill="1" applyBorder="1" applyAlignment="1" applyProtection="1">
      <alignment horizontal="center" vertical="center" wrapText="1"/>
    </xf>
    <xf numFmtId="0" fontId="22" fillId="0" borderId="48" xfId="0" applyFont="1" applyFill="1" applyBorder="1" applyAlignment="1" applyProtection="1">
      <alignment horizontal="center" vertical="center" wrapText="1"/>
    </xf>
    <xf numFmtId="0" fontId="22" fillId="0" borderId="114" xfId="0" applyFont="1" applyFill="1" applyBorder="1" applyAlignment="1" applyProtection="1">
      <alignment horizontal="center" vertical="center" wrapText="1"/>
    </xf>
    <xf numFmtId="0" fontId="23" fillId="13" borderId="131" xfId="0" applyFont="1" applyFill="1" applyBorder="1" applyAlignment="1" applyProtection="1">
      <alignment horizontal="center" vertical="center"/>
      <protection locked="0"/>
    </xf>
    <xf numFmtId="0" fontId="23" fillId="13" borderId="132" xfId="0" applyFont="1" applyFill="1" applyBorder="1" applyAlignment="1" applyProtection="1">
      <alignment horizontal="center" vertical="center"/>
      <protection locked="0"/>
    </xf>
    <xf numFmtId="169" fontId="24" fillId="34" borderId="239" xfId="0" applyNumberFormat="1" applyFont="1" applyFill="1" applyBorder="1" applyAlignment="1" applyProtection="1">
      <alignment horizontal="center" vertical="center" wrapText="1"/>
    </xf>
    <xf numFmtId="169" fontId="24" fillId="34" borderId="240" xfId="0" applyNumberFormat="1" applyFont="1" applyFill="1" applyBorder="1" applyAlignment="1" applyProtection="1">
      <alignment horizontal="center" vertical="center" wrapText="1"/>
    </xf>
    <xf numFmtId="169" fontId="24" fillId="34" borderId="204" xfId="0" applyNumberFormat="1" applyFont="1" applyFill="1" applyBorder="1" applyAlignment="1" applyProtection="1">
      <alignment horizontal="center" vertical="center" wrapText="1"/>
    </xf>
    <xf numFmtId="0" fontId="23" fillId="16" borderId="36" xfId="0" applyFont="1" applyFill="1" applyBorder="1" applyAlignment="1" applyProtection="1">
      <alignment horizontal="center" vertical="center" wrapText="1"/>
    </xf>
    <xf numFmtId="0" fontId="23" fillId="16" borderId="53" xfId="0" applyFont="1" applyFill="1" applyBorder="1" applyAlignment="1" applyProtection="1">
      <alignment horizontal="center" vertical="center" wrapText="1"/>
    </xf>
    <xf numFmtId="169" fontId="24" fillId="34" borderId="196" xfId="0" applyNumberFormat="1" applyFont="1" applyFill="1" applyBorder="1" applyAlignment="1" applyProtection="1">
      <alignment horizontal="center" vertical="center" wrapText="1"/>
    </xf>
    <xf numFmtId="169" fontId="24" fillId="34" borderId="197" xfId="0" applyNumberFormat="1" applyFont="1" applyFill="1" applyBorder="1" applyAlignment="1" applyProtection="1">
      <alignment horizontal="center" vertical="center" wrapText="1"/>
    </xf>
    <xf numFmtId="169" fontId="24" fillId="34" borderId="167" xfId="0" applyNumberFormat="1" applyFont="1" applyFill="1" applyBorder="1" applyAlignment="1" applyProtection="1">
      <alignment horizontal="center" vertical="center" wrapText="1"/>
    </xf>
    <xf numFmtId="0" fontId="23" fillId="15" borderId="26" xfId="0" applyFont="1" applyFill="1" applyBorder="1" applyAlignment="1" applyProtection="1">
      <alignment horizontal="center" vertical="center" wrapText="1"/>
    </xf>
    <xf numFmtId="0" fontId="23" fillId="15" borderId="51" xfId="0" applyFont="1" applyFill="1" applyBorder="1" applyAlignment="1" applyProtection="1">
      <alignment horizontal="center" vertical="center" wrapText="1"/>
    </xf>
    <xf numFmtId="0" fontId="23" fillId="16" borderId="205" xfId="0" applyFont="1" applyFill="1" applyBorder="1" applyAlignment="1" applyProtection="1">
      <alignment horizontal="center" vertical="center" wrapText="1"/>
    </xf>
    <xf numFmtId="0" fontId="23" fillId="16" borderId="19" xfId="0" applyFont="1" applyFill="1" applyBorder="1" applyAlignment="1" applyProtection="1">
      <alignment horizontal="center" vertical="center" wrapText="1"/>
    </xf>
    <xf numFmtId="0" fontId="23" fillId="15" borderId="133" xfId="0" applyFont="1" applyFill="1" applyBorder="1" applyAlignment="1" applyProtection="1">
      <alignment horizontal="center" vertical="center" wrapText="1"/>
    </xf>
    <xf numFmtId="0" fontId="23" fillId="15" borderId="117" xfId="0" applyFont="1" applyFill="1" applyBorder="1" applyAlignment="1" applyProtection="1">
      <alignment horizontal="center" vertical="center" wrapText="1"/>
    </xf>
    <xf numFmtId="0" fontId="22" fillId="46" borderId="113" xfId="0" applyFont="1" applyFill="1" applyBorder="1" applyAlignment="1">
      <alignment horizontal="center" vertical="center" wrapText="1"/>
    </xf>
    <xf numFmtId="0" fontId="22" fillId="46" borderId="118" xfId="0" applyFont="1" applyFill="1" applyBorder="1" applyAlignment="1">
      <alignment horizontal="center" vertical="center" wrapText="1"/>
    </xf>
    <xf numFmtId="0" fontId="22" fillId="46" borderId="114" xfId="0" applyFont="1" applyFill="1" applyBorder="1" applyAlignment="1">
      <alignment horizontal="center" vertical="center" wrapText="1"/>
    </xf>
    <xf numFmtId="0" fontId="23" fillId="12" borderId="31" xfId="0" applyFont="1" applyFill="1" applyBorder="1" applyAlignment="1" applyProtection="1">
      <alignment horizontal="center" vertical="center"/>
    </xf>
    <xf numFmtId="0" fontId="23" fillId="12" borderId="21" xfId="0" applyFont="1" applyFill="1" applyBorder="1" applyAlignment="1" applyProtection="1">
      <alignment horizontal="center" vertical="center"/>
    </xf>
    <xf numFmtId="0" fontId="23" fillId="0" borderId="200" xfId="0" applyFont="1" applyFill="1" applyBorder="1" applyAlignment="1" applyProtection="1">
      <alignment horizontal="center" vertical="center" wrapText="1"/>
    </xf>
    <xf numFmtId="0" fontId="11" fillId="17" borderId="16" xfId="0" applyFont="1" applyFill="1" applyBorder="1" applyAlignment="1" applyProtection="1">
      <alignment horizontal="left" vertical="center"/>
    </xf>
    <xf numFmtId="0" fontId="11" fillId="17" borderId="14" xfId="0" applyFont="1" applyFill="1" applyBorder="1" applyAlignment="1" applyProtection="1">
      <alignment horizontal="left" vertical="center"/>
    </xf>
    <xf numFmtId="0" fontId="13" fillId="17" borderId="8" xfId="0" applyFont="1" applyFill="1" applyBorder="1" applyAlignment="1" applyProtection="1">
      <alignment horizontal="center" vertical="center"/>
    </xf>
    <xf numFmtId="0" fontId="13" fillId="17" borderId="13" xfId="0" applyFont="1" applyFill="1" applyBorder="1" applyAlignment="1" applyProtection="1">
      <alignment horizontal="center" vertical="center"/>
    </xf>
    <xf numFmtId="0" fontId="11" fillId="16" borderId="8" xfId="0" applyFont="1" applyFill="1" applyBorder="1" applyAlignment="1" applyProtection="1">
      <alignment horizontal="center" vertical="center"/>
    </xf>
    <xf numFmtId="0" fontId="11" fillId="16" borderId="5" xfId="0" applyFont="1" applyFill="1" applyBorder="1" applyAlignment="1" applyProtection="1">
      <alignment horizontal="center" vertical="center"/>
    </xf>
    <xf numFmtId="0" fontId="11" fillId="17" borderId="106" xfId="0" applyFont="1" applyFill="1" applyBorder="1" applyAlignment="1" applyProtection="1">
      <alignment horizontal="center" vertical="center"/>
    </xf>
    <xf numFmtId="0" fontId="11" fillId="16" borderId="106" xfId="0" applyFont="1" applyFill="1" applyBorder="1" applyAlignment="1" applyProtection="1">
      <alignment horizontal="center" vertical="center" wrapText="1"/>
    </xf>
    <xf numFmtId="167" fontId="13" fillId="18" borderId="138" xfId="13" applyFont="1" applyFill="1" applyBorder="1" applyAlignment="1" applyProtection="1">
      <alignment horizontal="center" vertical="center" wrapText="1"/>
    </xf>
    <xf numFmtId="167" fontId="13" fillId="18" borderId="63" xfId="13" applyFont="1" applyFill="1" applyBorder="1" applyAlignment="1" applyProtection="1">
      <alignment horizontal="center" vertical="center" wrapText="1"/>
    </xf>
    <xf numFmtId="0" fontId="11" fillId="15" borderId="103" xfId="0" applyFont="1" applyFill="1" applyBorder="1" applyAlignment="1" applyProtection="1">
      <alignment horizontal="center" vertical="center"/>
    </xf>
    <xf numFmtId="0" fontId="11" fillId="15" borderId="144" xfId="0" applyFont="1" applyFill="1" applyBorder="1" applyAlignment="1" applyProtection="1">
      <alignment horizontal="center" vertical="center"/>
    </xf>
    <xf numFmtId="0" fontId="44" fillId="53" borderId="195" xfId="0" applyFont="1" applyFill="1" applyBorder="1" applyAlignment="1" applyProtection="1">
      <alignment horizontal="center" vertical="center" wrapText="1"/>
    </xf>
    <xf numFmtId="0" fontId="44" fillId="53" borderId="215" xfId="0" applyFont="1" applyFill="1" applyBorder="1" applyAlignment="1" applyProtection="1">
      <alignment horizontal="center" vertical="center" wrapText="1"/>
    </xf>
    <xf numFmtId="0" fontId="45" fillId="37" borderId="179" xfId="0" applyFont="1" applyFill="1" applyBorder="1" applyAlignment="1" applyProtection="1">
      <alignment horizontal="center" vertical="center"/>
    </xf>
    <xf numFmtId="0" fontId="45" fillId="37" borderId="157" xfId="0" applyFont="1" applyFill="1" applyBorder="1" applyAlignment="1" applyProtection="1">
      <alignment horizontal="center" vertical="center"/>
    </xf>
    <xf numFmtId="175" fontId="24" fillId="30" borderId="19" xfId="12" applyNumberFormat="1" applyFont="1" applyFill="1" applyBorder="1" applyAlignment="1" applyProtection="1">
      <alignment horizontal="right" vertical="center" wrapText="1"/>
    </xf>
    <xf numFmtId="175" fontId="24" fillId="30" borderId="25" xfId="12" applyNumberFormat="1" applyFont="1" applyFill="1" applyBorder="1" applyAlignment="1" applyProtection="1">
      <alignment horizontal="right" vertical="center" wrapText="1"/>
    </xf>
    <xf numFmtId="167" fontId="13" fillId="18" borderId="190" xfId="13" applyFont="1" applyFill="1" applyBorder="1" applyAlignment="1" applyProtection="1">
      <alignment horizontal="center" vertical="center" wrapText="1"/>
    </xf>
    <xf numFmtId="0" fontId="11" fillId="16" borderId="60" xfId="0" applyFont="1" applyFill="1" applyBorder="1" applyAlignment="1" applyProtection="1">
      <alignment horizontal="center" vertical="center"/>
    </xf>
    <xf numFmtId="0" fontId="13" fillId="17" borderId="186" xfId="0" applyFont="1" applyFill="1" applyBorder="1" applyAlignment="1" applyProtection="1">
      <alignment horizontal="center" vertical="center"/>
    </xf>
    <xf numFmtId="0" fontId="13" fillId="17" borderId="221" xfId="0" applyFont="1" applyFill="1" applyBorder="1" applyAlignment="1" applyProtection="1">
      <alignment horizontal="center" vertical="center"/>
    </xf>
    <xf numFmtId="0" fontId="11" fillId="15" borderId="189" xfId="0" applyFont="1" applyFill="1" applyBorder="1" applyAlignment="1" applyProtection="1">
      <alignment horizontal="center" vertical="center"/>
    </xf>
    <xf numFmtId="0" fontId="11" fillId="16" borderId="200" xfId="0" applyFont="1" applyFill="1" applyBorder="1" applyAlignment="1" applyProtection="1">
      <alignment horizontal="center" vertical="center" wrapText="1"/>
    </xf>
    <xf numFmtId="0" fontId="11" fillId="17" borderId="20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 wrapText="1"/>
    </xf>
    <xf numFmtId="0" fontId="13" fillId="17" borderId="23" xfId="0" applyFont="1" applyFill="1" applyBorder="1" applyAlignment="1" applyProtection="1">
      <alignment horizontal="center" vertical="center" wrapText="1"/>
    </xf>
    <xf numFmtId="0" fontId="13" fillId="17" borderId="88" xfId="0" applyFont="1" applyFill="1" applyBorder="1" applyAlignment="1" applyProtection="1">
      <alignment horizontal="center" vertical="center" wrapText="1"/>
    </xf>
    <xf numFmtId="0" fontId="11" fillId="15" borderId="23" xfId="0" applyFont="1" applyFill="1" applyBorder="1" applyAlignment="1" applyProtection="1">
      <alignment horizontal="center" vertical="center" wrapText="1"/>
    </xf>
    <xf numFmtId="0" fontId="11" fillId="15" borderId="88" xfId="0" applyFont="1" applyFill="1" applyBorder="1" applyAlignment="1" applyProtection="1">
      <alignment horizontal="center" vertical="center" wrapText="1"/>
    </xf>
    <xf numFmtId="0" fontId="18" fillId="14" borderId="113" xfId="0" applyFont="1" applyFill="1" applyBorder="1" applyAlignment="1" applyProtection="1">
      <alignment horizontal="center" vertical="center"/>
    </xf>
    <xf numFmtId="0" fontId="18" fillId="14" borderId="84" xfId="0" applyFont="1" applyFill="1" applyBorder="1" applyAlignment="1" applyProtection="1">
      <alignment horizontal="center" vertical="center"/>
    </xf>
    <xf numFmtId="0" fontId="13" fillId="26" borderId="47" xfId="0" applyFont="1" applyFill="1" applyBorder="1" applyAlignment="1" applyProtection="1">
      <alignment horizontal="center" vertical="center" wrapText="1"/>
    </xf>
    <xf numFmtId="0" fontId="13" fillId="26" borderId="74" xfId="0" applyFont="1" applyFill="1" applyBorder="1" applyAlignment="1" applyProtection="1">
      <alignment horizontal="center" vertical="center" wrapText="1"/>
    </xf>
    <xf numFmtId="0" fontId="18" fillId="14" borderId="121" xfId="0" applyFont="1" applyFill="1" applyBorder="1" applyAlignment="1" applyProtection="1">
      <alignment horizontal="center" vertical="center"/>
    </xf>
    <xf numFmtId="0" fontId="18" fillId="48" borderId="113" xfId="0" applyFont="1" applyFill="1" applyBorder="1" applyAlignment="1" applyProtection="1">
      <alignment horizontal="center" vertical="center"/>
    </xf>
    <xf numFmtId="0" fontId="18" fillId="48" borderId="84" xfId="0" applyFont="1" applyFill="1" applyBorder="1" applyAlignment="1" applyProtection="1">
      <alignment horizontal="center" vertical="center"/>
    </xf>
    <xf numFmtId="0" fontId="18" fillId="47" borderId="121" xfId="0" applyFont="1" applyFill="1" applyBorder="1" applyAlignment="1" applyProtection="1">
      <alignment horizontal="center" vertical="center"/>
    </xf>
    <xf numFmtId="0" fontId="18" fillId="47" borderId="205" xfId="0" applyFont="1" applyFill="1" applyBorder="1" applyAlignment="1" applyProtection="1">
      <alignment horizontal="center" vertical="center"/>
    </xf>
    <xf numFmtId="0" fontId="13" fillId="16" borderId="40" xfId="0" applyFont="1" applyFill="1" applyBorder="1" applyAlignment="1" applyProtection="1">
      <alignment horizontal="center" vertical="center" wrapText="1"/>
    </xf>
    <xf numFmtId="0" fontId="13" fillId="16" borderId="44" xfId="0" applyFont="1" applyFill="1" applyBorder="1" applyAlignment="1" applyProtection="1">
      <alignment horizontal="center" vertical="center" wrapText="1"/>
    </xf>
    <xf numFmtId="0" fontId="13" fillId="16" borderId="48" xfId="0" applyFont="1" applyFill="1" applyBorder="1" applyAlignment="1" applyProtection="1">
      <alignment horizontal="center" vertical="center" wrapText="1"/>
    </xf>
    <xf numFmtId="0" fontId="13" fillId="16" borderId="49" xfId="0" applyFont="1" applyFill="1" applyBorder="1" applyAlignment="1" applyProtection="1">
      <alignment horizontal="center" vertical="center" wrapText="1"/>
    </xf>
    <xf numFmtId="0" fontId="13" fillId="16" borderId="37" xfId="0" applyFont="1" applyFill="1" applyBorder="1" applyAlignment="1" applyProtection="1">
      <alignment horizontal="center" vertical="center"/>
    </xf>
    <xf numFmtId="0" fontId="13" fillId="16" borderId="7" xfId="0" applyFont="1" applyFill="1" applyBorder="1" applyAlignment="1" applyProtection="1">
      <alignment horizontal="center" vertical="center"/>
    </xf>
    <xf numFmtId="0" fontId="13" fillId="16" borderId="37" xfId="0" applyFont="1" applyFill="1" applyBorder="1" applyAlignment="1" applyProtection="1">
      <alignment horizontal="center" vertical="center" wrapText="1"/>
    </xf>
    <xf numFmtId="0" fontId="13" fillId="16" borderId="7" xfId="0" applyFont="1" applyFill="1" applyBorder="1" applyAlignment="1" applyProtection="1">
      <alignment horizontal="center" vertical="center" wrapText="1"/>
    </xf>
    <xf numFmtId="0" fontId="22" fillId="16" borderId="38" xfId="0" applyFont="1" applyFill="1" applyBorder="1" applyAlignment="1" applyProtection="1">
      <alignment horizontal="center" vertical="center" wrapText="1"/>
    </xf>
    <xf numFmtId="0" fontId="22" fillId="16" borderId="45" xfId="0" applyFont="1" applyFill="1" applyBorder="1" applyAlignment="1" applyProtection="1">
      <alignment horizontal="center" vertical="center" wrapText="1"/>
    </xf>
    <xf numFmtId="0" fontId="22" fillId="16" borderId="46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3" fillId="47" borderId="72" xfId="0" applyFont="1" applyFill="1" applyBorder="1" applyAlignment="1" applyProtection="1">
      <alignment horizontal="center" vertical="center" textRotation="90" wrapText="1"/>
    </xf>
    <xf numFmtId="0" fontId="23" fillId="47" borderId="74" xfId="0" applyFont="1" applyFill="1" applyBorder="1" applyAlignment="1" applyProtection="1">
      <alignment horizontal="center" vertical="center" textRotation="90" wrapText="1"/>
    </xf>
    <xf numFmtId="0" fontId="23" fillId="47" borderId="52" xfId="0" applyFont="1" applyFill="1" applyBorder="1" applyAlignment="1" applyProtection="1">
      <alignment horizontal="center" vertical="center" textRotation="90" wrapText="1"/>
    </xf>
    <xf numFmtId="0" fontId="23" fillId="47" borderId="72" xfId="0" applyFont="1" applyFill="1" applyBorder="1" applyAlignment="1" applyProtection="1">
      <alignment horizontal="left" vertical="center" wrapText="1"/>
    </xf>
    <xf numFmtId="0" fontId="23" fillId="47" borderId="74" xfId="0" applyFont="1" applyFill="1" applyBorder="1" applyAlignment="1" applyProtection="1">
      <alignment horizontal="left" vertical="center" wrapText="1"/>
    </xf>
    <xf numFmtId="0" fontId="23" fillId="47" borderId="52" xfId="0" applyFont="1" applyFill="1" applyBorder="1" applyAlignment="1" applyProtection="1">
      <alignment horizontal="left" vertical="center" wrapText="1"/>
    </xf>
    <xf numFmtId="0" fontId="26" fillId="47" borderId="77" xfId="0" applyFont="1" applyFill="1" applyBorder="1" applyAlignment="1" applyProtection="1">
      <alignment horizontal="center" vertical="center" textRotation="90" wrapText="1"/>
    </xf>
    <xf numFmtId="0" fontId="26" fillId="47" borderId="65" xfId="0" applyFont="1" applyFill="1" applyBorder="1" applyAlignment="1" applyProtection="1">
      <alignment horizontal="center" vertical="center" textRotation="90" wrapText="1"/>
    </xf>
    <xf numFmtId="0" fontId="26" fillId="47" borderId="61" xfId="0" applyFont="1" applyFill="1" applyBorder="1" applyAlignment="1" applyProtection="1">
      <alignment horizontal="center" vertical="center" textRotation="90" wrapText="1"/>
    </xf>
    <xf numFmtId="0" fontId="23" fillId="12" borderId="78" xfId="0" applyFont="1" applyFill="1" applyBorder="1" applyAlignment="1" applyProtection="1">
      <alignment horizontal="left" vertical="center" wrapText="1"/>
      <protection locked="0"/>
    </xf>
    <xf numFmtId="0" fontId="23" fillId="12" borderId="79" xfId="0" applyFont="1" applyFill="1" applyBorder="1" applyAlignment="1" applyProtection="1">
      <alignment horizontal="left" vertical="center" wrapText="1"/>
      <protection locked="0"/>
    </xf>
    <xf numFmtId="0" fontId="23" fillId="12" borderId="76" xfId="0" applyFont="1" applyFill="1" applyBorder="1" applyAlignment="1" applyProtection="1">
      <alignment horizontal="left" vertical="center" wrapText="1"/>
      <protection locked="0"/>
    </xf>
    <xf numFmtId="0" fontId="23" fillId="12" borderId="72" xfId="0" applyFont="1" applyFill="1" applyBorder="1" applyAlignment="1" applyProtection="1">
      <alignment horizontal="left" vertical="center" wrapText="1"/>
      <protection locked="0"/>
    </xf>
    <xf numFmtId="0" fontId="23" fillId="12" borderId="115" xfId="0" applyFont="1" applyFill="1" applyBorder="1" applyAlignment="1" applyProtection="1">
      <alignment horizontal="left" vertical="center" wrapText="1"/>
      <protection locked="0"/>
    </xf>
    <xf numFmtId="0" fontId="23" fillId="12" borderId="74" xfId="0" applyFont="1" applyFill="1" applyBorder="1" applyAlignment="1" applyProtection="1">
      <alignment horizontal="left" vertical="center" wrapText="1"/>
      <protection locked="0"/>
    </xf>
    <xf numFmtId="0" fontId="23" fillId="12" borderId="52" xfId="0" applyFont="1" applyFill="1" applyBorder="1" applyAlignment="1" applyProtection="1">
      <alignment horizontal="left" vertical="center" wrapText="1"/>
      <protection locked="0"/>
    </xf>
    <xf numFmtId="0" fontId="13" fillId="16" borderId="182" xfId="0" applyFont="1" applyFill="1" applyBorder="1" applyAlignment="1" applyProtection="1">
      <alignment horizontal="center" vertical="center" wrapText="1"/>
    </xf>
    <xf numFmtId="0" fontId="13" fillId="16" borderId="52" xfId="0" applyFont="1" applyFill="1" applyBorder="1" applyAlignment="1" applyProtection="1">
      <alignment horizontal="center" vertical="center" wrapText="1"/>
    </xf>
    <xf numFmtId="0" fontId="11" fillId="16" borderId="69" xfId="0" applyFont="1" applyFill="1" applyBorder="1" applyAlignment="1" applyProtection="1">
      <alignment horizontal="center" vertical="center" wrapText="1"/>
    </xf>
    <xf numFmtId="0" fontId="18" fillId="47" borderId="113" xfId="0" applyFont="1" applyFill="1" applyBorder="1" applyAlignment="1" applyProtection="1">
      <alignment horizontal="center" vertical="center"/>
    </xf>
    <xf numFmtId="0" fontId="18" fillId="47" borderId="84" xfId="0" applyFont="1" applyFill="1" applyBorder="1" applyAlignment="1" applyProtection="1">
      <alignment horizontal="center" vertical="center"/>
    </xf>
    <xf numFmtId="0" fontId="10" fillId="14" borderId="114" xfId="0" applyFont="1" applyFill="1" applyBorder="1" applyAlignment="1" applyProtection="1">
      <alignment horizontal="center" vertical="center"/>
    </xf>
    <xf numFmtId="0" fontId="10" fillId="14" borderId="124" xfId="0" applyFont="1" applyFill="1" applyBorder="1" applyAlignment="1" applyProtection="1">
      <alignment horizontal="center" vertical="center"/>
    </xf>
    <xf numFmtId="0" fontId="18" fillId="14" borderId="83" xfId="0" applyFont="1" applyFill="1" applyBorder="1" applyAlignment="1" applyProtection="1">
      <alignment horizontal="center" vertical="center"/>
    </xf>
    <xf numFmtId="0" fontId="18" fillId="14" borderId="73" xfId="0" applyFont="1" applyFill="1" applyBorder="1" applyAlignment="1" applyProtection="1">
      <alignment horizontal="center" vertical="center"/>
    </xf>
    <xf numFmtId="0" fontId="18" fillId="48" borderId="83" xfId="0" applyFont="1" applyFill="1" applyBorder="1" applyAlignment="1" applyProtection="1">
      <alignment horizontal="center" vertical="center"/>
    </xf>
    <xf numFmtId="0" fontId="18" fillId="48" borderId="105" xfId="0" applyFont="1" applyFill="1" applyBorder="1" applyAlignment="1" applyProtection="1">
      <alignment horizontal="center" vertical="center"/>
    </xf>
    <xf numFmtId="0" fontId="18" fillId="47" borderId="85" xfId="0" applyFont="1" applyFill="1" applyBorder="1" applyAlignment="1" applyProtection="1">
      <alignment horizontal="center" vertical="center"/>
    </xf>
    <xf numFmtId="0" fontId="18" fillId="47" borderId="105" xfId="0" applyFont="1" applyFill="1" applyBorder="1" applyAlignment="1" applyProtection="1">
      <alignment horizontal="center" vertical="center"/>
    </xf>
    <xf numFmtId="178" fontId="0" fillId="26" borderId="113" xfId="0" applyNumberFormat="1" applyFont="1" applyFill="1" applyBorder="1" applyAlignment="1" applyProtection="1">
      <alignment horizontal="center" vertical="center"/>
    </xf>
    <xf numFmtId="178" fontId="0" fillId="26" borderId="84" xfId="0" applyNumberFormat="1" applyFont="1" applyFill="1" applyBorder="1" applyAlignment="1" applyProtection="1">
      <alignment horizontal="center" vertical="center"/>
    </xf>
    <xf numFmtId="0" fontId="10" fillId="48" borderId="114" xfId="0" applyFont="1" applyFill="1" applyBorder="1" applyAlignment="1" applyProtection="1">
      <alignment horizontal="center" vertical="center"/>
    </xf>
    <xf numFmtId="0" fontId="10" fillId="48" borderId="124" xfId="0" applyFont="1" applyFill="1" applyBorder="1" applyAlignment="1" applyProtection="1">
      <alignment horizontal="center" vertical="center"/>
    </xf>
    <xf numFmtId="0" fontId="10" fillId="47" borderId="114" xfId="0" applyFont="1" applyFill="1" applyBorder="1" applyAlignment="1" applyProtection="1">
      <alignment horizontal="center" vertical="center"/>
    </xf>
    <xf numFmtId="0" fontId="10" fillId="47" borderId="124" xfId="0" applyFont="1" applyFill="1" applyBorder="1" applyAlignment="1" applyProtection="1">
      <alignment horizontal="center" vertical="center"/>
    </xf>
    <xf numFmtId="178" fontId="0" fillId="26" borderId="85" xfId="0" applyNumberFormat="1" applyFont="1" applyFill="1" applyBorder="1" applyAlignment="1" applyProtection="1">
      <alignment horizontal="center" vertical="center"/>
    </xf>
    <xf numFmtId="0" fontId="23" fillId="44" borderId="183" xfId="0" applyFont="1" applyFill="1" applyBorder="1" applyAlignment="1">
      <alignment horizontal="left" vertical="center" wrapText="1"/>
    </xf>
    <xf numFmtId="0" fontId="23" fillId="44" borderId="118" xfId="0" applyFont="1" applyFill="1" applyBorder="1" applyAlignment="1">
      <alignment horizontal="left" vertical="center" wrapText="1"/>
    </xf>
    <xf numFmtId="0" fontId="23" fillId="44" borderId="184" xfId="0" applyFont="1" applyFill="1" applyBorder="1" applyAlignment="1">
      <alignment horizontal="left" vertical="center" wrapText="1"/>
    </xf>
    <xf numFmtId="0" fontId="23" fillId="0" borderId="183" xfId="0" applyFont="1" applyFill="1" applyBorder="1" applyAlignment="1" applyProtection="1">
      <alignment horizontal="left" vertical="center" wrapText="1"/>
    </xf>
    <xf numFmtId="0" fontId="23" fillId="0" borderId="118" xfId="0" applyFont="1" applyFill="1" applyBorder="1" applyAlignment="1" applyProtection="1">
      <alignment horizontal="left" vertical="center" wrapText="1"/>
    </xf>
    <xf numFmtId="0" fontId="23" fillId="0" borderId="184" xfId="0" applyFont="1" applyFill="1" applyBorder="1" applyAlignment="1" applyProtection="1">
      <alignment horizontal="left" vertical="center" wrapText="1"/>
    </xf>
    <xf numFmtId="0" fontId="23" fillId="16" borderId="211" xfId="0" applyFont="1" applyFill="1" applyBorder="1" applyAlignment="1" applyProtection="1">
      <alignment horizontal="center" vertical="center"/>
    </xf>
    <xf numFmtId="0" fontId="23" fillId="16" borderId="212" xfId="0" applyFont="1" applyFill="1" applyBorder="1" applyAlignment="1" applyProtection="1">
      <alignment horizontal="center" vertical="center"/>
    </xf>
    <xf numFmtId="0" fontId="23" fillId="12" borderId="11" xfId="0" applyFont="1" applyFill="1" applyBorder="1" applyAlignment="1" applyProtection="1">
      <alignment horizontal="center" vertical="center"/>
      <protection locked="0"/>
    </xf>
    <xf numFmtId="0" fontId="23" fillId="12" borderId="12" xfId="0" applyFont="1" applyFill="1" applyBorder="1" applyAlignment="1" applyProtection="1">
      <alignment horizontal="center" vertical="center"/>
      <protection locked="0"/>
    </xf>
    <xf numFmtId="169" fontId="23" fillId="17" borderId="209" xfId="0" applyNumberFormat="1" applyFont="1" applyFill="1" applyBorder="1" applyAlignment="1" applyProtection="1">
      <alignment horizontal="center" vertical="center" wrapText="1"/>
    </xf>
    <xf numFmtId="169" fontId="23" fillId="17" borderId="197" xfId="0" applyNumberFormat="1" applyFont="1" applyFill="1" applyBorder="1" applyAlignment="1" applyProtection="1">
      <alignment horizontal="center" vertical="center" wrapText="1"/>
    </xf>
    <xf numFmtId="169" fontId="23" fillId="17" borderId="21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13" fillId="15" borderId="78" xfId="0" applyFont="1" applyFill="1" applyBorder="1" applyAlignment="1" applyProtection="1">
      <alignment horizontal="center" vertical="center" wrapText="1"/>
    </xf>
    <xf numFmtId="0" fontId="13" fillId="15" borderId="80" xfId="0" applyFont="1" applyFill="1" applyBorder="1" applyAlignment="1" applyProtection="1">
      <alignment horizontal="center" vertical="center" wrapText="1"/>
    </xf>
    <xf numFmtId="0" fontId="13" fillId="15" borderId="84" xfId="0" applyFont="1" applyFill="1" applyBorder="1" applyAlignment="1" applyProtection="1">
      <alignment horizontal="center" vertical="center" wrapText="1"/>
    </xf>
    <xf numFmtId="0" fontId="13" fillId="15" borderId="43" xfId="0" applyFont="1" applyFill="1" applyBorder="1" applyAlignment="1" applyProtection="1">
      <alignment horizontal="center" vertical="center" wrapText="1"/>
    </xf>
    <xf numFmtId="0" fontId="13" fillId="16" borderId="133" xfId="0" applyFont="1" applyFill="1" applyBorder="1" applyAlignment="1" applyProtection="1">
      <alignment horizontal="center" vertical="center" wrapText="1"/>
    </xf>
    <xf numFmtId="0" fontId="13" fillId="16" borderId="135" xfId="0" applyFont="1" applyFill="1" applyBorder="1" applyAlignment="1" applyProtection="1">
      <alignment horizontal="center" vertical="center" wrapText="1"/>
    </xf>
    <xf numFmtId="0" fontId="13" fillId="16" borderId="216" xfId="0" applyFont="1" applyFill="1" applyBorder="1" applyAlignment="1" applyProtection="1">
      <alignment horizontal="center" vertical="center"/>
    </xf>
    <xf numFmtId="0" fontId="13" fillId="16" borderId="34" xfId="0" applyFont="1" applyFill="1" applyBorder="1" applyAlignment="1" applyProtection="1">
      <alignment horizontal="center" vertical="center"/>
    </xf>
    <xf numFmtId="0" fontId="13" fillId="16" borderId="217" xfId="0" applyFont="1" applyFill="1" applyBorder="1" applyAlignment="1" applyProtection="1">
      <alignment horizontal="center" vertical="center"/>
    </xf>
    <xf numFmtId="0" fontId="13" fillId="16" borderId="236" xfId="0" applyFont="1" applyFill="1" applyBorder="1" applyAlignment="1" applyProtection="1">
      <alignment horizontal="center" vertical="center"/>
    </xf>
    <xf numFmtId="0" fontId="13" fillId="16" borderId="217" xfId="0" applyFont="1" applyFill="1" applyBorder="1" applyAlignment="1" applyProtection="1">
      <alignment horizontal="center" vertical="center" wrapText="1"/>
    </xf>
    <xf numFmtId="0" fontId="13" fillId="16" borderId="236" xfId="0" applyFont="1" applyFill="1" applyBorder="1" applyAlignment="1" applyProtection="1">
      <alignment horizontal="center" vertical="center" wrapText="1"/>
    </xf>
    <xf numFmtId="0" fontId="23" fillId="11" borderId="133" xfId="0" applyFont="1" applyFill="1" applyBorder="1" applyAlignment="1" applyProtection="1">
      <alignment horizontal="center" vertical="center" wrapText="1"/>
    </xf>
    <xf numFmtId="0" fontId="23" fillId="11" borderId="134" xfId="0" applyFont="1" applyFill="1" applyBorder="1" applyAlignment="1" applyProtection="1">
      <alignment horizontal="center" vertical="center" wrapText="1"/>
    </xf>
    <xf numFmtId="0" fontId="23" fillId="11" borderId="135" xfId="0" applyFont="1" applyFill="1" applyBorder="1" applyAlignment="1" applyProtection="1">
      <alignment horizontal="center" vertical="center" wrapText="1"/>
    </xf>
    <xf numFmtId="178" fontId="23" fillId="29" borderId="133" xfId="0" applyNumberFormat="1" applyFont="1" applyFill="1" applyBorder="1" applyAlignment="1" applyProtection="1">
      <alignment horizontal="right" vertical="center"/>
    </xf>
    <xf numFmtId="178" fontId="23" fillId="29" borderId="134" xfId="0" applyNumberFormat="1" applyFont="1" applyFill="1" applyBorder="1" applyAlignment="1" applyProtection="1">
      <alignment horizontal="right" vertical="center"/>
    </xf>
    <xf numFmtId="178" fontId="23" fillId="29" borderId="135" xfId="0" applyNumberFormat="1" applyFont="1" applyFill="1" applyBorder="1" applyAlignment="1" applyProtection="1">
      <alignment horizontal="right" vertical="center"/>
    </xf>
    <xf numFmtId="0" fontId="13" fillId="27" borderId="133" xfId="0" applyFont="1" applyFill="1" applyBorder="1" applyAlignment="1" applyProtection="1">
      <alignment horizontal="center" vertical="center" wrapText="1"/>
    </xf>
    <xf numFmtId="0" fontId="13" fillId="27" borderId="135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23" fillId="11" borderId="113" xfId="0" applyFont="1" applyFill="1" applyBorder="1" applyAlignment="1" applyProtection="1">
      <alignment horizontal="center" vertical="center" wrapText="1"/>
    </xf>
    <xf numFmtId="0" fontId="23" fillId="11" borderId="208" xfId="0" applyFont="1" applyFill="1" applyBorder="1" applyAlignment="1" applyProtection="1">
      <alignment horizontal="center" vertical="center" wrapText="1"/>
    </xf>
    <xf numFmtId="0" fontId="23" fillId="11" borderId="114" xfId="0" applyFont="1" applyFill="1" applyBorder="1" applyAlignment="1" applyProtection="1">
      <alignment horizontal="center" vertical="center" wrapText="1"/>
    </xf>
    <xf numFmtId="0" fontId="13" fillId="16" borderId="218" xfId="0" applyFont="1" applyFill="1" applyBorder="1" applyAlignment="1" applyProtection="1">
      <alignment horizontal="center" vertical="center" wrapText="1"/>
    </xf>
    <xf numFmtId="0" fontId="13" fillId="16" borderId="243" xfId="0" applyFont="1" applyFill="1" applyBorder="1" applyAlignment="1" applyProtection="1">
      <alignment horizontal="center" vertical="center" wrapText="1"/>
    </xf>
    <xf numFmtId="0" fontId="13" fillId="16" borderId="216" xfId="0" applyFont="1" applyFill="1" applyBorder="1" applyAlignment="1" applyProtection="1">
      <alignment horizontal="center" vertical="center" wrapText="1"/>
    </xf>
    <xf numFmtId="0" fontId="13" fillId="16" borderId="122" xfId="0" applyFont="1" applyFill="1" applyBorder="1" applyAlignment="1" applyProtection="1">
      <alignment horizontal="center" vertical="center" wrapText="1"/>
    </xf>
    <xf numFmtId="0" fontId="13" fillId="16" borderId="102" xfId="0" applyFont="1" applyFill="1" applyBorder="1" applyAlignment="1" applyProtection="1">
      <alignment horizontal="center" vertical="center" wrapText="1"/>
    </xf>
    <xf numFmtId="0" fontId="13" fillId="16" borderId="100" xfId="0" applyFont="1" applyFill="1" applyBorder="1" applyAlignment="1" applyProtection="1">
      <alignment horizontal="center" vertical="center" wrapText="1"/>
    </xf>
    <xf numFmtId="0" fontId="13" fillId="16" borderId="101" xfId="0" applyFont="1" applyFill="1" applyBorder="1" applyAlignment="1" applyProtection="1">
      <alignment horizontal="center" vertical="center" wrapText="1"/>
    </xf>
    <xf numFmtId="0" fontId="23" fillId="12" borderId="9" xfId="0" applyFont="1" applyFill="1" applyBorder="1" applyAlignment="1" applyProtection="1">
      <alignment horizontal="center" vertical="center"/>
      <protection locked="0"/>
    </xf>
    <xf numFmtId="0" fontId="23" fillId="12" borderId="10" xfId="0" applyFont="1" applyFill="1" applyBorder="1" applyAlignment="1" applyProtection="1">
      <alignment horizontal="center" vertical="center"/>
      <protection locked="0"/>
    </xf>
    <xf numFmtId="0" fontId="13" fillId="16" borderId="137" xfId="0" applyFont="1" applyFill="1" applyBorder="1" applyAlignment="1" applyProtection="1">
      <alignment horizontal="center" vertical="center"/>
    </xf>
    <xf numFmtId="0" fontId="13" fillId="16" borderId="99" xfId="0" applyFont="1" applyFill="1" applyBorder="1" applyAlignment="1" applyProtection="1">
      <alignment horizontal="center" vertical="center"/>
    </xf>
    <xf numFmtId="0" fontId="23" fillId="15" borderId="92" xfId="0" applyFont="1" applyFill="1" applyBorder="1" applyAlignment="1" applyProtection="1">
      <alignment horizontal="center" vertical="center" wrapText="1"/>
    </xf>
    <xf numFmtId="0" fontId="23" fillId="15" borderId="185" xfId="0" applyFont="1" applyFill="1" applyBorder="1" applyAlignment="1" applyProtection="1">
      <alignment horizontal="center" vertical="center" wrapText="1"/>
    </xf>
    <xf numFmtId="0" fontId="23" fillId="15" borderId="96" xfId="0" applyFont="1" applyFill="1" applyBorder="1" applyAlignment="1" applyProtection="1">
      <alignment horizontal="center" vertical="center" wrapText="1"/>
    </xf>
    <xf numFmtId="0" fontId="23" fillId="15" borderId="191" xfId="0" applyFont="1" applyFill="1" applyBorder="1" applyAlignment="1" applyProtection="1">
      <alignment horizontal="center" vertical="center" wrapText="1"/>
    </xf>
    <xf numFmtId="0" fontId="13" fillId="16" borderId="139" xfId="0" applyFont="1" applyFill="1" applyBorder="1" applyAlignment="1" applyProtection="1">
      <alignment horizontal="center" vertical="center"/>
    </xf>
    <xf numFmtId="0" fontId="13" fillId="16" borderId="95" xfId="0" applyFont="1" applyFill="1" applyBorder="1" applyAlignment="1" applyProtection="1">
      <alignment horizontal="center" vertical="center"/>
    </xf>
    <xf numFmtId="169" fontId="13" fillId="17" borderId="98" xfId="0" applyNumberFormat="1" applyFont="1" applyFill="1" applyBorder="1" applyAlignment="1" applyProtection="1">
      <alignment horizontal="center" vertical="center" wrapText="1"/>
    </xf>
    <xf numFmtId="169" fontId="13" fillId="17" borderId="94" xfId="0" applyNumberFormat="1" applyFont="1" applyFill="1" applyBorder="1" applyAlignment="1" applyProtection="1">
      <alignment horizontal="center" vertical="center" wrapText="1"/>
    </xf>
    <xf numFmtId="169" fontId="13" fillId="17" borderId="93" xfId="0" applyNumberFormat="1" applyFont="1" applyFill="1" applyBorder="1" applyAlignment="1" applyProtection="1">
      <alignment horizontal="center" vertical="center" wrapText="1"/>
    </xf>
    <xf numFmtId="0" fontId="0" fillId="38" borderId="28" xfId="0" applyFont="1" applyFill="1" applyBorder="1" applyAlignment="1" applyProtection="1">
      <alignment horizontal="left" vertical="center" wrapText="1"/>
    </xf>
    <xf numFmtId="0" fontId="0" fillId="38" borderId="19" xfId="0" applyFont="1" applyFill="1" applyBorder="1" applyAlignment="1" applyProtection="1">
      <alignment horizontal="left" vertical="center" wrapText="1"/>
    </xf>
    <xf numFmtId="0" fontId="0" fillId="38" borderId="34" xfId="0" applyFont="1" applyFill="1" applyBorder="1" applyAlignment="1" applyProtection="1">
      <alignment horizontal="left" vertical="center" wrapText="1"/>
    </xf>
    <xf numFmtId="0" fontId="0" fillId="38" borderId="29" xfId="0" applyFont="1" applyFill="1" applyBorder="1" applyAlignment="1" applyProtection="1">
      <alignment horizontal="left" vertical="center" wrapText="1"/>
    </xf>
    <xf numFmtId="0" fontId="0" fillId="38" borderId="0" xfId="0" applyFont="1" applyFill="1" applyBorder="1" applyAlignment="1" applyProtection="1">
      <alignment horizontal="left" vertical="center" wrapText="1"/>
    </xf>
    <xf numFmtId="0" fontId="0" fillId="38" borderId="35" xfId="0" applyFont="1" applyFill="1" applyBorder="1" applyAlignment="1" applyProtection="1">
      <alignment horizontal="left" vertical="center" wrapText="1"/>
    </xf>
    <xf numFmtId="0" fontId="0" fillId="38" borderId="20" xfId="0" applyFont="1" applyFill="1" applyBorder="1" applyAlignment="1" applyProtection="1">
      <alignment horizontal="left" vertical="center" wrapText="1"/>
    </xf>
    <xf numFmtId="0" fontId="0" fillId="38" borderId="15" xfId="0" applyFont="1" applyFill="1" applyBorder="1" applyAlignment="1" applyProtection="1">
      <alignment horizontal="left" vertical="center" wrapText="1"/>
    </xf>
    <xf numFmtId="0" fontId="0" fillId="38" borderId="17" xfId="0" applyFont="1" applyFill="1" applyBorder="1" applyAlignment="1" applyProtection="1">
      <alignment horizontal="left" vertical="center" wrapText="1"/>
    </xf>
    <xf numFmtId="0" fontId="22" fillId="0" borderId="40" xfId="0" applyFont="1" applyFill="1" applyBorder="1" applyAlignment="1" applyProtection="1">
      <alignment horizontal="center" vertical="center" wrapText="1"/>
    </xf>
    <xf numFmtId="0" fontId="0" fillId="0" borderId="118" xfId="0" applyBorder="1" applyAlignment="1">
      <alignment vertical="center"/>
    </xf>
    <xf numFmtId="0" fontId="0" fillId="0" borderId="184" xfId="0" applyBorder="1" applyAlignment="1">
      <alignment vertical="center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0" fontId="47" fillId="12" borderId="11" xfId="0" applyFont="1" applyFill="1" applyBorder="1" applyAlignment="1" applyProtection="1">
      <alignment horizontal="center" vertical="center"/>
      <protection locked="0"/>
    </xf>
    <xf numFmtId="0" fontId="47" fillId="12" borderId="12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25" fillId="0" borderId="0" xfId="0" applyFont="1" applyAlignment="1">
      <alignment horizontal="left" vertical="center" indent="2"/>
    </xf>
  </cellXfs>
  <cellStyles count="34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8000000}"/>
    <cellStyle name="Euro" xfId="21" xr:uid="{00000000-0005-0000-0000-000009000000}"/>
    <cellStyle name="Euro 2" xfId="22" xr:uid="{00000000-0005-0000-0000-00000A000000}"/>
    <cellStyle name="Euro 3" xfId="23" xr:uid="{00000000-0005-0000-0000-00000B000000}"/>
    <cellStyle name="Footnote" xfId="7" xr:uid="{00000000-0005-0000-0000-00000C000000}"/>
    <cellStyle name="Good" xfId="8" xr:uid="{00000000-0005-0000-0000-00000D000000}"/>
    <cellStyle name="Heading" xfId="9" xr:uid="{00000000-0005-0000-0000-00000E000000}"/>
    <cellStyle name="Heading 1" xfId="10" xr:uid="{00000000-0005-0000-0000-00000F000000}"/>
    <cellStyle name="Heading 2" xfId="11" xr:uid="{00000000-0005-0000-0000-000010000000}"/>
    <cellStyle name="Hipervínculo" xfId="20" builtinId="8"/>
    <cellStyle name="Millares" xfId="12" builtinId="3"/>
    <cellStyle name="Millares 2" xfId="24" xr:uid="{00000000-0005-0000-0000-000012000000}"/>
    <cellStyle name="Millares 3" xfId="33" xr:uid="{00000000-0005-0000-0000-000013000000}"/>
    <cellStyle name="Moneda" xfId="13" builtinId="4"/>
    <cellStyle name="Moneda [0]" xfId="31" builtinId="7"/>
    <cellStyle name="Moneda 2" xfId="26" xr:uid="{00000000-0005-0000-0000-000014000000}"/>
    <cellStyle name="Moneda 3" xfId="25" xr:uid="{00000000-0005-0000-0000-000015000000}"/>
    <cellStyle name="Neutral" xfId="14" builtinId="28" customBuiltin="1"/>
    <cellStyle name="Normal" xfId="0" builtinId="0"/>
    <cellStyle name="Normal 2" xfId="27" xr:uid="{00000000-0005-0000-0000-000018000000}"/>
    <cellStyle name="Normal 3" xfId="28" xr:uid="{00000000-0005-0000-0000-000019000000}"/>
    <cellStyle name="Normal 4" xfId="29" xr:uid="{00000000-0005-0000-0000-00001A000000}"/>
    <cellStyle name="Normal 5" xfId="32" xr:uid="{00000000-0005-0000-0000-00001B000000}"/>
    <cellStyle name="Note" xfId="15" xr:uid="{00000000-0005-0000-0000-00001C000000}"/>
    <cellStyle name="Porcentaje" xfId="16" builtinId="5"/>
    <cellStyle name="Porcentaje 2" xfId="30" xr:uid="{00000000-0005-0000-0000-00001E000000}"/>
    <cellStyle name="Status" xfId="17" xr:uid="{00000000-0005-0000-0000-00001F000000}"/>
    <cellStyle name="Text" xfId="18" xr:uid="{00000000-0005-0000-0000-000020000000}"/>
    <cellStyle name="Warning" xfId="19" xr:uid="{00000000-0005-0000-0000-000021000000}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0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FF"/>
      <color rgb="FF000099"/>
      <color rgb="FFCCFFCC"/>
      <color rgb="FF0000CC"/>
      <color rgb="FFFF0909"/>
      <color rgb="FF69D8FF"/>
      <color rgb="FFFFFF66"/>
      <color rgb="FF00A249"/>
      <color rgb="FFCC0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17</xdr:col>
      <xdr:colOff>239861</xdr:colOff>
      <xdr:row>58</xdr:row>
      <xdr:rowOff>7459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EF9D03-606B-4B64-BC7B-E4CC39455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70000"/>
          <a:ext cx="12431861" cy="7944959"/>
        </a:xfrm>
        <a:prstGeom prst="rect">
          <a:avLst/>
        </a:prstGeom>
      </xdr:spPr>
    </xdr:pic>
    <xdr:clientData/>
  </xdr:twoCellAnchor>
  <xdr:twoCellAnchor editAs="oneCell">
    <xdr:from>
      <xdr:col>0</xdr:col>
      <xdr:colOff>740835</xdr:colOff>
      <xdr:row>59</xdr:row>
      <xdr:rowOff>0</xdr:rowOff>
    </xdr:from>
    <xdr:to>
      <xdr:col>17</xdr:col>
      <xdr:colOff>264585</xdr:colOff>
      <xdr:row>108</xdr:row>
      <xdr:rowOff>128103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DE3119-F58B-4464-A780-0370CDC1D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835" y="9366250"/>
          <a:ext cx="12477750" cy="790685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21167</xdr:rowOff>
    </xdr:from>
    <xdr:to>
      <xdr:col>17</xdr:col>
      <xdr:colOff>282747</xdr:colOff>
      <xdr:row>160</xdr:row>
      <xdr:rowOff>7459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841161A-6865-4545-8E02-41E41757F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7483667"/>
          <a:ext cx="12474747" cy="79237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9</xdr:col>
      <xdr:colOff>105833</xdr:colOff>
      <xdr:row>210</xdr:row>
      <xdr:rowOff>128103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010C551-5E0F-4566-A75A-A4F9746E6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5558750"/>
          <a:ext cx="6201833" cy="7906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2020/TARIFAS%202021/SIMULACION%20TARIFAS%20SC/DELBIENSAN%200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Índice Tablas"/>
      <sheetName val="20201001Tarifas 2021 Stgo 09 21"/>
      <sheetName val="B) Reajuste Tarifas y Ocupación"/>
      <sheetName val="C) Costos Directos"/>
      <sheetName val="D) Costos Indirectos"/>
      <sheetName val="E) Resumen Tarifado "/>
      <sheetName val="F) Remuneraciones"/>
      <sheetName val="G) Comparación Mercado"/>
      <sheetName val="H) Detalle Datos"/>
    </sheetNames>
    <sheetDataSet>
      <sheetData sheetId="0"/>
      <sheetData sheetId="1"/>
      <sheetData sheetId="2">
        <row r="9">
          <cell r="B9">
            <v>4321700</v>
          </cell>
        </row>
      </sheetData>
      <sheetData sheetId="3">
        <row r="15">
          <cell r="B15" t="str">
            <v>Diurna</v>
          </cell>
        </row>
        <row r="16">
          <cell r="B16" t="str">
            <v>Nocturna</v>
          </cell>
        </row>
        <row r="17">
          <cell r="B17" t="str">
            <v>Media Jornada</v>
          </cell>
        </row>
      </sheetData>
      <sheetData sheetId="4">
        <row r="13">
          <cell r="H13">
            <v>19521895.19444048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99"/>
  </sheetPr>
  <dimension ref="C1:J52"/>
  <sheetViews>
    <sheetView showGridLines="0" topLeftCell="A99" zoomScale="90" zoomScaleNormal="90" workbookViewId="0">
      <selection activeCell="X129" sqref="X129"/>
    </sheetView>
  </sheetViews>
  <sheetFormatPr baseColWidth="10" defaultColWidth="11.42578125" defaultRowHeight="12.75" x14ac:dyDescent="0.2"/>
  <cols>
    <col min="1" max="16384" width="11.42578125" style="66"/>
  </cols>
  <sheetData>
    <row r="1" spans="3:10" x14ac:dyDescent="0.2">
      <c r="J1" s="65"/>
    </row>
    <row r="2" spans="3:10" x14ac:dyDescent="0.2">
      <c r="J2" s="65" t="s">
        <v>84</v>
      </c>
    </row>
    <row r="3" spans="3:10" x14ac:dyDescent="0.2">
      <c r="J3" s="65"/>
    </row>
    <row r="5" spans="3:10" x14ac:dyDescent="0.2">
      <c r="C5" s="67"/>
      <c r="D5" s="67"/>
      <c r="E5" s="67"/>
      <c r="F5" s="67"/>
      <c r="G5" s="67"/>
      <c r="H5" s="67"/>
      <c r="I5" s="67"/>
      <c r="J5" s="67"/>
    </row>
    <row r="6" spans="3:10" x14ac:dyDescent="0.2">
      <c r="C6" s="67"/>
      <c r="D6" s="67"/>
      <c r="E6" s="67"/>
      <c r="F6" s="67"/>
      <c r="G6" s="67"/>
      <c r="H6" s="67"/>
      <c r="I6" s="67"/>
      <c r="J6" s="67"/>
    </row>
    <row r="7" spans="3:10" x14ac:dyDescent="0.2">
      <c r="C7" s="67"/>
      <c r="D7" s="67"/>
      <c r="E7" s="67"/>
      <c r="F7" s="67"/>
      <c r="G7" s="67"/>
      <c r="H7" s="67"/>
      <c r="I7" s="67"/>
      <c r="J7" s="67"/>
    </row>
    <row r="8" spans="3:10" x14ac:dyDescent="0.2">
      <c r="C8" s="67"/>
      <c r="D8" s="67"/>
      <c r="E8" s="67"/>
      <c r="F8" s="67"/>
      <c r="G8" s="67"/>
      <c r="H8" s="67"/>
      <c r="I8" s="67"/>
      <c r="J8" s="67"/>
    </row>
    <row r="9" spans="3:10" x14ac:dyDescent="0.2">
      <c r="C9" s="67"/>
      <c r="D9" s="67"/>
      <c r="E9" s="67"/>
      <c r="F9" s="67"/>
      <c r="G9" s="67"/>
      <c r="H9" s="67"/>
      <c r="I9" s="67"/>
      <c r="J9" s="67"/>
    </row>
    <row r="10" spans="3:10" x14ac:dyDescent="0.2">
      <c r="C10" s="67"/>
      <c r="D10" s="67"/>
      <c r="E10" s="67"/>
      <c r="F10" s="67"/>
      <c r="G10" s="67"/>
      <c r="H10" s="67"/>
      <c r="I10" s="67"/>
      <c r="J10" s="67"/>
    </row>
    <row r="11" spans="3:10" x14ac:dyDescent="0.2">
      <c r="C11" s="67"/>
      <c r="D11" s="67"/>
      <c r="E11" s="67"/>
      <c r="F11" s="67"/>
      <c r="G11" s="67"/>
      <c r="H11" s="67"/>
      <c r="I11" s="67"/>
      <c r="J11" s="67"/>
    </row>
    <row r="12" spans="3:10" x14ac:dyDescent="0.2">
      <c r="C12" s="67"/>
      <c r="D12" s="67"/>
      <c r="E12" s="67"/>
      <c r="F12" s="67"/>
      <c r="G12" s="67"/>
      <c r="H12" s="67"/>
      <c r="I12" s="67"/>
      <c r="J12" s="67"/>
    </row>
    <row r="13" spans="3:10" x14ac:dyDescent="0.2">
      <c r="C13" s="67"/>
      <c r="D13" s="67"/>
      <c r="E13" s="67"/>
      <c r="F13" s="67"/>
      <c r="G13" s="67"/>
      <c r="H13" s="67"/>
      <c r="I13" s="67"/>
      <c r="J13" s="67"/>
    </row>
    <row r="14" spans="3:10" x14ac:dyDescent="0.2">
      <c r="C14" s="67"/>
      <c r="D14" s="67"/>
      <c r="E14" s="67"/>
      <c r="F14" s="67"/>
      <c r="G14" s="67"/>
      <c r="H14" s="67"/>
      <c r="I14" s="67"/>
      <c r="J14" s="67"/>
    </row>
    <row r="15" spans="3:10" x14ac:dyDescent="0.2">
      <c r="C15" s="67"/>
      <c r="D15" s="67"/>
      <c r="E15" s="67"/>
      <c r="F15" s="67"/>
      <c r="G15" s="67"/>
      <c r="H15" s="67"/>
      <c r="I15" s="67"/>
      <c r="J15" s="67"/>
    </row>
    <row r="16" spans="3:10" x14ac:dyDescent="0.2">
      <c r="C16" s="67"/>
      <c r="D16" s="67"/>
      <c r="E16" s="67"/>
      <c r="F16" s="67"/>
      <c r="G16" s="67"/>
      <c r="H16" s="67"/>
      <c r="I16" s="67"/>
      <c r="J16" s="67"/>
    </row>
    <row r="17" spans="3:10" x14ac:dyDescent="0.2">
      <c r="C17" s="67"/>
      <c r="D17" s="67"/>
      <c r="E17" s="67"/>
      <c r="F17" s="67"/>
      <c r="G17" s="67"/>
      <c r="H17" s="67"/>
      <c r="I17" s="67"/>
      <c r="J17" s="67"/>
    </row>
    <row r="18" spans="3:10" x14ac:dyDescent="0.2">
      <c r="C18" s="67"/>
      <c r="D18" s="67"/>
      <c r="E18" s="67"/>
      <c r="F18" s="67"/>
      <c r="G18" s="67"/>
      <c r="H18" s="67"/>
      <c r="I18" s="67"/>
      <c r="J18" s="67"/>
    </row>
    <row r="19" spans="3:10" x14ac:dyDescent="0.2">
      <c r="C19" s="67"/>
      <c r="D19" s="67"/>
      <c r="E19" s="67"/>
      <c r="F19" s="67"/>
      <c r="G19" s="67"/>
      <c r="H19" s="67"/>
      <c r="I19" s="67"/>
      <c r="J19" s="67"/>
    </row>
    <row r="20" spans="3:10" x14ac:dyDescent="0.2">
      <c r="C20" s="67"/>
      <c r="D20" s="67"/>
      <c r="E20" s="67"/>
      <c r="F20" s="67"/>
      <c r="G20" s="67"/>
      <c r="H20" s="67"/>
      <c r="I20" s="67"/>
      <c r="J20" s="67"/>
    </row>
    <row r="21" spans="3:10" x14ac:dyDescent="0.2">
      <c r="C21" s="67"/>
      <c r="D21" s="67"/>
      <c r="E21" s="67"/>
      <c r="F21" s="67"/>
      <c r="G21" s="67"/>
      <c r="H21" s="67"/>
      <c r="I21" s="67"/>
      <c r="J21" s="67"/>
    </row>
    <row r="22" spans="3:10" x14ac:dyDescent="0.2">
      <c r="C22" s="67"/>
      <c r="D22" s="67"/>
      <c r="E22" s="67"/>
      <c r="F22" s="67"/>
      <c r="G22" s="67"/>
      <c r="H22" s="67"/>
      <c r="I22" s="67"/>
      <c r="J22" s="67"/>
    </row>
    <row r="23" spans="3:10" x14ac:dyDescent="0.2">
      <c r="C23" s="67"/>
      <c r="D23" s="67"/>
      <c r="E23" s="67"/>
      <c r="F23" s="67"/>
      <c r="G23" s="67"/>
      <c r="H23" s="67"/>
      <c r="I23" s="67"/>
      <c r="J23" s="67"/>
    </row>
    <row r="24" spans="3:10" x14ac:dyDescent="0.2">
      <c r="C24" s="67"/>
      <c r="D24" s="67"/>
      <c r="E24" s="67"/>
      <c r="F24" s="67"/>
      <c r="G24" s="67"/>
      <c r="H24" s="67"/>
      <c r="I24" s="67"/>
      <c r="J24" s="67"/>
    </row>
    <row r="25" spans="3:10" x14ac:dyDescent="0.2">
      <c r="C25" s="67"/>
      <c r="D25" s="67"/>
      <c r="E25" s="67"/>
      <c r="F25" s="67"/>
      <c r="G25" s="67"/>
      <c r="H25" s="67"/>
      <c r="I25" s="67"/>
      <c r="J25" s="67"/>
    </row>
    <row r="26" spans="3:10" x14ac:dyDescent="0.2">
      <c r="C26" s="67"/>
      <c r="D26" s="67"/>
      <c r="E26" s="67"/>
      <c r="F26" s="67"/>
      <c r="G26" s="67"/>
      <c r="H26" s="67"/>
      <c r="I26" s="67"/>
      <c r="J26" s="67"/>
    </row>
    <row r="27" spans="3:10" x14ac:dyDescent="0.2">
      <c r="C27" s="67"/>
      <c r="D27" s="67"/>
      <c r="E27" s="67"/>
      <c r="F27" s="67"/>
      <c r="G27" s="67"/>
      <c r="H27" s="67"/>
      <c r="I27" s="67"/>
      <c r="J27" s="67"/>
    </row>
    <row r="28" spans="3:10" x14ac:dyDescent="0.2">
      <c r="C28" s="67"/>
      <c r="D28" s="67"/>
      <c r="E28" s="67"/>
      <c r="F28" s="67"/>
      <c r="G28" s="67"/>
      <c r="H28" s="67"/>
      <c r="I28" s="67"/>
      <c r="J28" s="67"/>
    </row>
    <row r="29" spans="3:10" x14ac:dyDescent="0.2">
      <c r="C29" s="67"/>
      <c r="D29" s="67"/>
      <c r="E29" s="67"/>
      <c r="F29" s="67"/>
      <c r="G29" s="67"/>
      <c r="H29" s="67"/>
      <c r="I29" s="67"/>
      <c r="J29" s="67"/>
    </row>
    <row r="30" spans="3:10" x14ac:dyDescent="0.2">
      <c r="C30" s="67"/>
      <c r="D30" s="67"/>
      <c r="E30" s="67"/>
      <c r="F30" s="67"/>
      <c r="G30" s="67"/>
      <c r="H30" s="67"/>
      <c r="I30" s="67"/>
      <c r="J30" s="67"/>
    </row>
    <row r="31" spans="3:10" x14ac:dyDescent="0.2">
      <c r="C31" s="67"/>
      <c r="D31" s="67"/>
      <c r="E31" s="67"/>
      <c r="F31" s="67"/>
      <c r="G31" s="67"/>
      <c r="H31" s="67"/>
      <c r="I31" s="67"/>
      <c r="J31" s="67"/>
    </row>
    <row r="32" spans="3:10" x14ac:dyDescent="0.2">
      <c r="C32" s="67"/>
      <c r="D32" s="67"/>
      <c r="E32" s="67"/>
      <c r="F32" s="67"/>
      <c r="G32" s="67"/>
      <c r="H32" s="67"/>
      <c r="I32" s="67"/>
      <c r="J32" s="67"/>
    </row>
    <row r="33" spans="3:10" x14ac:dyDescent="0.2">
      <c r="C33" s="67"/>
      <c r="D33" s="67"/>
      <c r="E33" s="67"/>
      <c r="F33" s="67"/>
      <c r="G33" s="67"/>
      <c r="H33" s="67"/>
      <c r="I33" s="67"/>
      <c r="J33" s="67"/>
    </row>
    <row r="34" spans="3:10" x14ac:dyDescent="0.2">
      <c r="C34" s="67"/>
      <c r="D34" s="67"/>
      <c r="E34" s="67"/>
      <c r="F34" s="67"/>
      <c r="G34" s="67"/>
      <c r="H34" s="67"/>
      <c r="I34" s="67"/>
      <c r="J34" s="67"/>
    </row>
    <row r="35" spans="3:10" x14ac:dyDescent="0.2">
      <c r="C35" s="67"/>
      <c r="D35" s="67"/>
      <c r="E35" s="67"/>
      <c r="F35" s="67"/>
      <c r="G35" s="67"/>
      <c r="H35" s="67"/>
      <c r="I35" s="67"/>
      <c r="J35" s="67"/>
    </row>
    <row r="36" spans="3:10" x14ac:dyDescent="0.2">
      <c r="C36" s="67"/>
      <c r="D36" s="67"/>
      <c r="E36" s="67"/>
      <c r="F36" s="67"/>
      <c r="G36" s="67"/>
      <c r="H36" s="67"/>
      <c r="I36" s="67"/>
      <c r="J36" s="67"/>
    </row>
    <row r="37" spans="3:10" x14ac:dyDescent="0.2">
      <c r="C37" s="67"/>
      <c r="D37" s="67"/>
      <c r="E37" s="67"/>
      <c r="F37" s="67"/>
      <c r="G37" s="67"/>
      <c r="H37" s="67"/>
      <c r="I37" s="67"/>
      <c r="J37" s="67"/>
    </row>
    <row r="38" spans="3:10" x14ac:dyDescent="0.2">
      <c r="C38" s="67"/>
      <c r="D38" s="67"/>
      <c r="E38" s="67"/>
      <c r="F38" s="67"/>
      <c r="G38" s="67"/>
      <c r="H38" s="67"/>
      <c r="I38" s="67"/>
      <c r="J38" s="67"/>
    </row>
    <row r="39" spans="3:10" x14ac:dyDescent="0.2">
      <c r="C39" s="67"/>
      <c r="D39" s="67"/>
      <c r="E39" s="67"/>
      <c r="F39" s="67"/>
      <c r="G39" s="67"/>
      <c r="H39" s="67"/>
      <c r="I39" s="67"/>
      <c r="J39" s="67"/>
    </row>
    <row r="40" spans="3:10" x14ac:dyDescent="0.2">
      <c r="C40" s="67"/>
      <c r="D40" s="67"/>
      <c r="E40" s="67"/>
      <c r="F40" s="67"/>
      <c r="G40" s="67"/>
      <c r="H40" s="67"/>
      <c r="I40" s="67"/>
      <c r="J40" s="67"/>
    </row>
    <row r="41" spans="3:10" x14ac:dyDescent="0.2">
      <c r="C41" s="67"/>
      <c r="D41" s="67"/>
      <c r="E41" s="67"/>
      <c r="F41" s="67"/>
      <c r="G41" s="67"/>
      <c r="H41" s="67"/>
      <c r="I41" s="67"/>
      <c r="J41" s="67"/>
    </row>
    <row r="42" spans="3:10" x14ac:dyDescent="0.2">
      <c r="C42" s="67"/>
      <c r="D42" s="67"/>
      <c r="E42" s="67"/>
      <c r="F42" s="67"/>
      <c r="G42" s="67"/>
      <c r="H42" s="67"/>
      <c r="I42" s="67"/>
      <c r="J42" s="67"/>
    </row>
    <row r="43" spans="3:10" x14ac:dyDescent="0.2">
      <c r="C43" s="67"/>
      <c r="D43" s="67"/>
      <c r="E43" s="67"/>
      <c r="F43" s="67"/>
      <c r="G43" s="67"/>
      <c r="H43" s="67"/>
      <c r="I43" s="67"/>
      <c r="J43" s="67"/>
    </row>
    <row r="44" spans="3:10" x14ac:dyDescent="0.2">
      <c r="C44" s="67"/>
      <c r="D44" s="67"/>
      <c r="E44" s="67"/>
      <c r="F44" s="67"/>
      <c r="G44" s="67"/>
      <c r="H44" s="67"/>
      <c r="I44" s="67"/>
      <c r="J44" s="67"/>
    </row>
    <row r="45" spans="3:10" x14ac:dyDescent="0.2">
      <c r="C45" s="67"/>
      <c r="D45" s="67"/>
      <c r="E45" s="67"/>
      <c r="F45" s="67"/>
      <c r="G45" s="67"/>
      <c r="H45" s="67"/>
      <c r="I45" s="67"/>
      <c r="J45" s="67"/>
    </row>
    <row r="46" spans="3:10" x14ac:dyDescent="0.2">
      <c r="C46" s="67"/>
      <c r="D46" s="67"/>
      <c r="E46" s="67"/>
      <c r="F46" s="67"/>
      <c r="G46" s="67"/>
      <c r="H46" s="67"/>
      <c r="I46" s="67"/>
      <c r="J46" s="67"/>
    </row>
    <row r="47" spans="3:10" x14ac:dyDescent="0.2">
      <c r="C47" s="67"/>
      <c r="D47" s="67"/>
      <c r="E47" s="67"/>
      <c r="F47" s="67"/>
      <c r="G47" s="67"/>
      <c r="H47" s="67"/>
      <c r="I47" s="67"/>
      <c r="J47" s="67"/>
    </row>
    <row r="48" spans="3:10" x14ac:dyDescent="0.2">
      <c r="C48" s="67"/>
      <c r="D48" s="67"/>
      <c r="E48" s="67"/>
      <c r="F48" s="67"/>
      <c r="G48" s="67"/>
      <c r="H48" s="67"/>
      <c r="I48" s="67"/>
      <c r="J48" s="67"/>
    </row>
    <row r="49" spans="3:10" x14ac:dyDescent="0.2">
      <c r="C49" s="67"/>
      <c r="D49" s="67"/>
      <c r="E49" s="67"/>
      <c r="F49" s="67"/>
      <c r="G49" s="67"/>
      <c r="H49" s="67"/>
      <c r="I49" s="67"/>
      <c r="J49" s="67"/>
    </row>
    <row r="50" spans="3:10" x14ac:dyDescent="0.2">
      <c r="C50" s="67"/>
      <c r="D50" s="67"/>
      <c r="E50" s="67"/>
      <c r="F50" s="67"/>
      <c r="G50" s="67"/>
      <c r="H50" s="67"/>
      <c r="I50" s="67"/>
      <c r="J50" s="67"/>
    </row>
    <row r="51" spans="3:10" x14ac:dyDescent="0.2">
      <c r="C51" s="67"/>
      <c r="D51" s="67"/>
      <c r="E51" s="67"/>
      <c r="F51" s="67"/>
      <c r="G51" s="67"/>
      <c r="H51" s="67"/>
      <c r="I51" s="67"/>
      <c r="J51" s="67"/>
    </row>
    <row r="52" spans="3:10" x14ac:dyDescent="0.2">
      <c r="C52" s="67"/>
      <c r="D52" s="67"/>
      <c r="E52" s="67"/>
      <c r="F52" s="67"/>
      <c r="G52" s="67"/>
      <c r="H52" s="67"/>
      <c r="I52" s="67"/>
      <c r="J52" s="67"/>
    </row>
  </sheetData>
  <sheetProtection algorithmName="SHA-512" hashValue="vsbH1NAqR08aVORs+WtLSxzeZwAkud0ZXxaGKE+2147BfvfavlMgqWeyJSN9hgXUq0i1+L2bGY5nFgM5pUVCoQ==" saltValue="d+ONvShiotiytJyyHZUoN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V73"/>
  <sheetViews>
    <sheetView showGridLines="0" zoomScaleNormal="100" workbookViewId="0">
      <selection activeCell="C1" sqref="C1"/>
    </sheetView>
  </sheetViews>
  <sheetFormatPr baseColWidth="10" defaultColWidth="11.42578125" defaultRowHeight="12.75" x14ac:dyDescent="0.2"/>
  <cols>
    <col min="1" max="9" width="11.42578125" style="77"/>
    <col min="10" max="11" width="13.28515625" style="77" customWidth="1"/>
    <col min="12" max="16384" width="11.42578125" style="77"/>
  </cols>
  <sheetData>
    <row r="1" spans="1:17" x14ac:dyDescent="0.2">
      <c r="J1" s="233"/>
      <c r="K1" s="236"/>
    </row>
    <row r="2" spans="1:17" x14ac:dyDescent="0.2">
      <c r="A2" s="500"/>
      <c r="B2" s="500"/>
      <c r="C2" s="500"/>
      <c r="D2" s="500"/>
      <c r="E2" s="500"/>
      <c r="F2" s="500"/>
      <c r="G2" s="500"/>
      <c r="H2" s="500"/>
      <c r="I2" s="500"/>
      <c r="J2" s="501" t="s">
        <v>198</v>
      </c>
      <c r="K2" s="502"/>
      <c r="L2" s="500"/>
      <c r="M2" s="500"/>
      <c r="N2" s="500"/>
      <c r="O2" s="500"/>
      <c r="P2" s="500"/>
      <c r="Q2" s="500"/>
    </row>
    <row r="3" spans="1:17" x14ac:dyDescent="0.2">
      <c r="A3" s="500"/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</row>
    <row r="4" spans="1:17" ht="19.5" customHeight="1" x14ac:dyDescent="0.2">
      <c r="A4" s="500"/>
      <c r="B4" s="500"/>
      <c r="C4" s="500"/>
      <c r="D4" s="500"/>
      <c r="E4" s="500"/>
      <c r="F4" s="500"/>
      <c r="G4" s="500"/>
      <c r="H4" s="500"/>
      <c r="I4" s="503" t="s">
        <v>0</v>
      </c>
      <c r="J4" s="975" t="str">
        <f>+'B) Reajuste Tarifas y Ocupación'!F5</f>
        <v>(DEPTO./DELEG.)</v>
      </c>
      <c r="K4" s="976"/>
      <c r="L4" s="500"/>
      <c r="M4" s="500"/>
      <c r="N4" s="500"/>
      <c r="O4" s="500"/>
      <c r="P4" s="500"/>
      <c r="Q4" s="500"/>
    </row>
    <row r="5" spans="1:17" x14ac:dyDescent="0.2">
      <c r="A5" s="500"/>
      <c r="B5" s="500"/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</row>
    <row r="6" spans="1:17" ht="12.75" customHeight="1" x14ac:dyDescent="0.2">
      <c r="A6" s="504" t="s">
        <v>122</v>
      </c>
      <c r="B6" s="505"/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0"/>
    </row>
    <row r="7" spans="1:17" x14ac:dyDescent="0.2">
      <c r="A7" s="505"/>
      <c r="B7" s="505"/>
      <c r="C7" s="505"/>
      <c r="D7" s="505"/>
      <c r="E7" s="505"/>
      <c r="F7" s="505"/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500"/>
    </row>
    <row r="8" spans="1:17" x14ac:dyDescent="0.2">
      <c r="A8" s="500"/>
      <c r="B8" s="500"/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</row>
    <row r="9" spans="1:17" x14ac:dyDescent="0.2">
      <c r="B9" s="353"/>
      <c r="C9" s="353"/>
    </row>
    <row r="10" spans="1:17" ht="15.75" x14ac:dyDescent="0.2">
      <c r="B10" s="477"/>
      <c r="C10" s="977"/>
      <c r="D10" s="977"/>
      <c r="E10" s="360"/>
      <c r="F10" s="360"/>
      <c r="G10" s="360"/>
      <c r="H10" s="360"/>
      <c r="I10" s="360"/>
      <c r="J10" s="360"/>
    </row>
    <row r="11" spans="1:17" x14ac:dyDescent="0.2">
      <c r="B11" s="360"/>
      <c r="C11" s="360"/>
      <c r="D11" s="360"/>
      <c r="E11" s="360"/>
      <c r="F11" s="360"/>
      <c r="G11" s="360"/>
      <c r="H11" s="360"/>
      <c r="I11" s="360"/>
      <c r="J11" s="360"/>
    </row>
    <row r="12" spans="1:17" x14ac:dyDescent="0.2">
      <c r="B12" s="978"/>
      <c r="C12" s="978"/>
      <c r="D12" s="978"/>
      <c r="E12" s="978"/>
      <c r="F12" s="978"/>
      <c r="G12" s="978"/>
      <c r="H12" s="978"/>
      <c r="I12" s="978"/>
      <c r="J12" s="978"/>
      <c r="K12" s="78"/>
      <c r="L12" s="78"/>
      <c r="M12" s="78"/>
      <c r="N12" s="78"/>
      <c r="O12" s="78"/>
      <c r="P12" s="78"/>
      <c r="Q12" s="78"/>
    </row>
    <row r="13" spans="1:17" x14ac:dyDescent="0.2">
      <c r="A13" s="354"/>
      <c r="B13" s="978"/>
      <c r="C13" s="978"/>
      <c r="D13" s="978"/>
      <c r="E13" s="978"/>
      <c r="F13" s="978"/>
      <c r="G13" s="978"/>
      <c r="H13" s="978"/>
      <c r="I13" s="978"/>
      <c r="J13" s="978"/>
      <c r="K13" s="355"/>
      <c r="L13" s="355"/>
      <c r="M13" s="355"/>
      <c r="N13" s="356"/>
      <c r="O13" s="357"/>
      <c r="P13" s="357"/>
      <c r="Q13" s="357"/>
    </row>
    <row r="14" spans="1:17" x14ac:dyDescent="0.2">
      <c r="B14" s="360"/>
      <c r="C14" s="360"/>
      <c r="D14" s="360"/>
      <c r="E14" s="360"/>
      <c r="F14" s="360"/>
      <c r="G14" s="360"/>
      <c r="H14" s="360"/>
      <c r="I14" s="360"/>
      <c r="J14" s="360"/>
    </row>
    <row r="15" spans="1:17" x14ac:dyDescent="0.2">
      <c r="A15" s="358"/>
      <c r="B15" s="360"/>
      <c r="C15" s="360"/>
      <c r="D15" s="360"/>
      <c r="E15" s="360"/>
      <c r="F15" s="360"/>
      <c r="G15" s="360"/>
      <c r="H15" s="359"/>
      <c r="I15" s="360"/>
      <c r="J15" s="360"/>
      <c r="K15" s="360"/>
      <c r="L15" s="361"/>
    </row>
    <row r="16" spans="1:17" ht="15.75" x14ac:dyDescent="0.25">
      <c r="A16" s="362"/>
      <c r="B16" s="478"/>
      <c r="C16" s="365"/>
      <c r="D16" s="365"/>
      <c r="E16" s="365"/>
      <c r="F16" s="365"/>
      <c r="G16" s="365"/>
      <c r="H16" s="364"/>
      <c r="I16" s="365"/>
      <c r="J16" s="365"/>
      <c r="K16" s="365"/>
      <c r="L16" s="366"/>
      <c r="M16" s="363"/>
      <c r="N16" s="363"/>
      <c r="O16" s="363"/>
      <c r="P16" s="363"/>
      <c r="Q16" s="363"/>
    </row>
    <row r="17" spans="1:17" ht="15.75" x14ac:dyDescent="0.25">
      <c r="A17" s="362"/>
      <c r="B17" s="478"/>
      <c r="C17" s="365"/>
      <c r="D17" s="365"/>
      <c r="E17" s="365"/>
      <c r="F17" s="479"/>
      <c r="G17" s="479"/>
      <c r="H17" s="480"/>
      <c r="I17" s="479"/>
      <c r="J17" s="365"/>
      <c r="K17" s="365"/>
      <c r="L17" s="366"/>
      <c r="M17" s="363"/>
      <c r="N17" s="363"/>
      <c r="O17" s="363"/>
      <c r="P17" s="363"/>
      <c r="Q17" s="363"/>
    </row>
    <row r="18" spans="1:17" x14ac:dyDescent="0.2">
      <c r="A18" s="367"/>
      <c r="B18" s="481"/>
      <c r="C18" s="365"/>
      <c r="D18" s="365"/>
      <c r="E18" s="360"/>
      <c r="F18" s="482"/>
      <c r="G18" s="483"/>
      <c r="H18" s="480"/>
      <c r="I18" s="484"/>
      <c r="J18" s="365"/>
      <c r="K18" s="365"/>
      <c r="L18" s="366"/>
      <c r="M18" s="363"/>
      <c r="N18" s="363"/>
      <c r="O18" s="363"/>
      <c r="P18" s="363"/>
      <c r="Q18" s="363"/>
    </row>
    <row r="19" spans="1:17" x14ac:dyDescent="0.2">
      <c r="A19" s="367"/>
      <c r="B19" s="365"/>
      <c r="C19" s="365"/>
      <c r="D19" s="365"/>
      <c r="E19" s="365"/>
      <c r="F19" s="365"/>
      <c r="G19" s="365"/>
      <c r="H19" s="364"/>
      <c r="I19" s="365"/>
      <c r="J19" s="365"/>
      <c r="K19" s="365"/>
      <c r="L19" s="366"/>
      <c r="M19" s="363"/>
      <c r="N19" s="363"/>
      <c r="O19" s="363"/>
      <c r="P19" s="363"/>
      <c r="Q19" s="363"/>
    </row>
    <row r="20" spans="1:17" x14ac:dyDescent="0.2">
      <c r="B20" s="485"/>
      <c r="C20" s="360"/>
      <c r="D20" s="360"/>
      <c r="E20" s="486"/>
      <c r="F20" s="487"/>
      <c r="G20" s="487"/>
      <c r="H20" s="487"/>
      <c r="I20" s="487"/>
      <c r="J20" s="488"/>
    </row>
    <row r="21" spans="1:17" x14ac:dyDescent="0.2">
      <c r="B21" s="489"/>
      <c r="C21" s="360"/>
      <c r="D21" s="360"/>
      <c r="E21" s="490"/>
      <c r="F21" s="490"/>
      <c r="G21" s="490"/>
      <c r="H21" s="490"/>
      <c r="I21" s="490"/>
      <c r="J21" s="491"/>
    </row>
    <row r="22" spans="1:17" x14ac:dyDescent="0.2">
      <c r="B22" s="489"/>
      <c r="C22" s="360"/>
      <c r="D22" s="360"/>
      <c r="E22" s="490"/>
      <c r="F22" s="490"/>
      <c r="G22" s="490"/>
      <c r="H22" s="490"/>
      <c r="I22" s="490"/>
      <c r="J22" s="491"/>
    </row>
    <row r="23" spans="1:17" x14ac:dyDescent="0.2">
      <c r="B23" s="489"/>
      <c r="C23" s="360"/>
      <c r="D23" s="360"/>
      <c r="E23" s="490"/>
      <c r="F23" s="490"/>
      <c r="G23" s="490"/>
      <c r="H23" s="490"/>
      <c r="I23" s="490"/>
      <c r="J23" s="491"/>
    </row>
    <row r="24" spans="1:17" ht="15.75" x14ac:dyDescent="0.25">
      <c r="B24" s="360"/>
      <c r="C24" s="360"/>
      <c r="D24" s="360"/>
      <c r="E24" s="368"/>
      <c r="F24" s="360"/>
      <c r="G24" s="360"/>
      <c r="H24" s="360"/>
      <c r="I24" s="360"/>
      <c r="J24" s="492"/>
    </row>
    <row r="25" spans="1:17" x14ac:dyDescent="0.2">
      <c r="B25" s="360"/>
      <c r="C25" s="360"/>
      <c r="D25" s="360"/>
      <c r="E25" s="368"/>
      <c r="F25" s="360"/>
      <c r="G25" s="360"/>
      <c r="H25" s="360"/>
      <c r="I25" s="360"/>
      <c r="J25" s="360"/>
    </row>
    <row r="26" spans="1:17" x14ac:dyDescent="0.2">
      <c r="B26" s="979"/>
      <c r="C26" s="979"/>
      <c r="D26" s="360"/>
      <c r="E26" s="487"/>
      <c r="F26" s="487"/>
      <c r="G26" s="487"/>
      <c r="H26" s="487"/>
      <c r="I26" s="487"/>
      <c r="J26" s="488"/>
    </row>
    <row r="27" spans="1:17" x14ac:dyDescent="0.2">
      <c r="A27" s="369"/>
      <c r="B27" s="979"/>
      <c r="C27" s="979"/>
      <c r="D27" s="360"/>
      <c r="E27" s="368"/>
      <c r="F27" s="360"/>
      <c r="G27" s="360"/>
      <c r="H27" s="360"/>
      <c r="I27" s="360"/>
      <c r="J27" s="360"/>
    </row>
    <row r="28" spans="1:17" x14ac:dyDescent="0.2">
      <c r="A28" s="369"/>
      <c r="B28" s="979"/>
      <c r="C28" s="979"/>
      <c r="D28" s="360"/>
      <c r="E28" s="368"/>
      <c r="F28" s="360"/>
      <c r="G28" s="360"/>
      <c r="H28" s="360"/>
      <c r="I28" s="360"/>
      <c r="J28" s="360"/>
    </row>
    <row r="29" spans="1:17" x14ac:dyDescent="0.2">
      <c r="A29" s="369"/>
      <c r="B29" s="493"/>
      <c r="C29" s="494"/>
      <c r="D29" s="360"/>
      <c r="E29" s="368"/>
      <c r="F29" s="360"/>
      <c r="G29" s="360"/>
      <c r="H29" s="360"/>
      <c r="I29" s="360"/>
      <c r="J29" s="360"/>
    </row>
    <row r="30" spans="1:17" ht="15.75" x14ac:dyDescent="0.25">
      <c r="B30" s="360"/>
      <c r="C30" s="360"/>
      <c r="D30" s="360"/>
      <c r="E30" s="368"/>
      <c r="F30" s="368"/>
      <c r="G30" s="368"/>
      <c r="H30" s="368"/>
      <c r="I30" s="368"/>
      <c r="J30" s="492"/>
    </row>
    <row r="31" spans="1:17" x14ac:dyDescent="0.2">
      <c r="B31" s="360"/>
      <c r="C31" s="360"/>
      <c r="D31" s="360"/>
      <c r="E31" s="360"/>
      <c r="F31" s="360"/>
      <c r="G31" s="360"/>
      <c r="H31" s="360"/>
      <c r="I31" s="360"/>
      <c r="J31" s="360"/>
    </row>
    <row r="32" spans="1:17" x14ac:dyDescent="0.2">
      <c r="B32" s="360"/>
      <c r="C32" s="360"/>
      <c r="D32" s="360"/>
      <c r="E32" s="360"/>
      <c r="F32" s="360"/>
      <c r="G32" s="360"/>
      <c r="H32" s="360"/>
      <c r="I32" s="360"/>
      <c r="J32" s="360"/>
    </row>
    <row r="33" spans="1:22" x14ac:dyDescent="0.2">
      <c r="B33" s="360"/>
      <c r="C33" s="360"/>
      <c r="D33" s="360"/>
      <c r="E33" s="360"/>
      <c r="F33" s="360"/>
      <c r="G33" s="360"/>
      <c r="H33" s="360"/>
      <c r="I33" s="360"/>
      <c r="J33" s="360"/>
      <c r="O33" s="370"/>
      <c r="P33" s="370"/>
      <c r="Q33" s="370"/>
    </row>
    <row r="34" spans="1:22" x14ac:dyDescent="0.2">
      <c r="A34" s="367"/>
      <c r="B34" s="980"/>
      <c r="C34" s="980"/>
      <c r="D34" s="980"/>
      <c r="E34" s="980"/>
      <c r="F34" s="980"/>
      <c r="G34" s="980"/>
      <c r="H34" s="980"/>
      <c r="I34" s="980"/>
      <c r="J34" s="980"/>
      <c r="K34" s="980"/>
      <c r="L34" s="980"/>
      <c r="M34" s="980"/>
      <c r="N34" s="980"/>
      <c r="O34" s="371"/>
      <c r="P34" s="371"/>
      <c r="Q34" s="371"/>
    </row>
    <row r="35" spans="1:22" x14ac:dyDescent="0.2">
      <c r="A35" s="362"/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  <c r="Q35" s="390"/>
    </row>
    <row r="36" spans="1:22" x14ac:dyDescent="0.2">
      <c r="A36" s="362"/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390"/>
      <c r="P36" s="390"/>
      <c r="Q36" s="390"/>
    </row>
    <row r="38" spans="1:22" ht="15.75" x14ac:dyDescent="0.2">
      <c r="B38" s="972"/>
      <c r="C38" s="972"/>
      <c r="D38" s="972"/>
      <c r="E38" s="972"/>
      <c r="F38" s="972"/>
      <c r="G38" s="972"/>
    </row>
    <row r="39" spans="1:22" x14ac:dyDescent="0.2">
      <c r="B39" s="360"/>
      <c r="C39" s="360"/>
      <c r="D39" s="360"/>
      <c r="E39" s="360"/>
      <c r="F39" s="360"/>
      <c r="G39" s="360"/>
    </row>
    <row r="40" spans="1:22" ht="15.75" customHeight="1" x14ac:dyDescent="0.2">
      <c r="B40" s="474"/>
      <c r="C40" s="360"/>
      <c r="D40" s="360"/>
      <c r="E40" s="473"/>
      <c r="F40" s="360"/>
      <c r="G40" s="360"/>
    </row>
    <row r="41" spans="1:22" x14ac:dyDescent="0.2">
      <c r="B41" s="360"/>
      <c r="C41" s="360"/>
      <c r="D41" s="360"/>
      <c r="E41" s="475"/>
      <c r="F41" s="360"/>
      <c r="G41" s="360"/>
    </row>
    <row r="42" spans="1:22" x14ac:dyDescent="0.2">
      <c r="B42" s="981"/>
      <c r="C42" s="981"/>
      <c r="D42" s="981"/>
      <c r="E42" s="981"/>
      <c r="F42" s="981"/>
      <c r="G42" s="981"/>
    </row>
    <row r="43" spans="1:22" x14ac:dyDescent="0.2">
      <c r="B43" s="981"/>
      <c r="C43" s="981"/>
      <c r="D43" s="981"/>
      <c r="E43" s="981"/>
      <c r="F43" s="981"/>
      <c r="G43" s="981"/>
    </row>
    <row r="44" spans="1:22" x14ac:dyDescent="0.2">
      <c r="B44" s="360"/>
      <c r="C44" s="360"/>
      <c r="D44" s="360"/>
      <c r="E44" s="360"/>
      <c r="F44" s="360"/>
      <c r="G44" s="476"/>
    </row>
    <row r="45" spans="1:22" x14ac:dyDescent="0.2">
      <c r="B45" s="360"/>
      <c r="C45" s="360"/>
      <c r="D45" s="360"/>
      <c r="E45" s="360"/>
      <c r="F45" s="360"/>
      <c r="G45" s="476"/>
    </row>
    <row r="46" spans="1:22" ht="15.75" x14ac:dyDescent="0.2">
      <c r="B46" s="360"/>
      <c r="C46" s="360"/>
      <c r="D46" s="360"/>
      <c r="E46" s="982"/>
      <c r="F46" s="982"/>
      <c r="G46" s="476"/>
      <c r="S46" s="972"/>
      <c r="T46" s="972"/>
      <c r="U46" s="972"/>
      <c r="V46" s="972"/>
    </row>
    <row r="47" spans="1:22" x14ac:dyDescent="0.2">
      <c r="B47" s="360"/>
      <c r="C47" s="360"/>
      <c r="D47" s="360"/>
      <c r="E47" s="982"/>
      <c r="F47" s="982"/>
      <c r="G47" s="476"/>
      <c r="S47" s="360"/>
      <c r="T47" s="360"/>
      <c r="U47" s="360"/>
      <c r="V47" s="360"/>
    </row>
    <row r="48" spans="1:22" x14ac:dyDescent="0.2">
      <c r="B48" s="360"/>
      <c r="C48" s="360"/>
      <c r="D48" s="360"/>
      <c r="E48" s="360"/>
      <c r="F48" s="360"/>
      <c r="G48" s="476"/>
      <c r="S48" s="488"/>
      <c r="T48" s="974"/>
      <c r="U48" s="974"/>
      <c r="V48" s="974"/>
    </row>
    <row r="49" spans="1:22" ht="12.75" customHeight="1" x14ac:dyDescent="0.2">
      <c r="B49" s="360"/>
      <c r="C49" s="970"/>
      <c r="D49" s="360"/>
      <c r="E49" s="360"/>
      <c r="F49" s="360"/>
      <c r="G49" s="476"/>
      <c r="S49" s="497"/>
      <c r="T49" s="974"/>
      <c r="U49" s="974"/>
      <c r="V49" s="974"/>
    </row>
    <row r="50" spans="1:22" x14ac:dyDescent="0.2">
      <c r="B50" s="360"/>
      <c r="C50" s="970"/>
      <c r="D50" s="360"/>
      <c r="E50" s="360"/>
      <c r="F50" s="360"/>
      <c r="G50" s="360"/>
      <c r="S50" s="497"/>
      <c r="T50" s="974"/>
      <c r="U50" s="974"/>
      <c r="V50" s="974"/>
    </row>
    <row r="51" spans="1:22" x14ac:dyDescent="0.2">
      <c r="B51" s="360"/>
      <c r="C51" s="360"/>
      <c r="D51" s="360"/>
      <c r="E51" s="360"/>
      <c r="F51" s="360"/>
      <c r="G51" s="360"/>
      <c r="S51" s="497"/>
      <c r="T51" s="974"/>
      <c r="U51" s="974"/>
      <c r="V51" s="974"/>
    </row>
    <row r="52" spans="1:22" x14ac:dyDescent="0.2">
      <c r="B52" s="360"/>
      <c r="C52" s="360"/>
      <c r="D52" s="360"/>
      <c r="E52" s="360"/>
      <c r="F52" s="360"/>
      <c r="G52" s="360"/>
      <c r="S52" s="488"/>
      <c r="T52" s="495"/>
      <c r="U52" s="495"/>
      <c r="V52" s="495"/>
    </row>
    <row r="53" spans="1:22" x14ac:dyDescent="0.2">
      <c r="S53" s="498"/>
      <c r="T53" s="973"/>
      <c r="U53" s="973"/>
      <c r="V53" s="973"/>
    </row>
    <row r="54" spans="1:22" x14ac:dyDescent="0.2">
      <c r="S54" s="499"/>
      <c r="T54" s="973"/>
      <c r="U54" s="973"/>
      <c r="V54" s="973"/>
    </row>
    <row r="55" spans="1:22" x14ac:dyDescent="0.2">
      <c r="A55" s="362"/>
      <c r="B55" s="390"/>
      <c r="C55" s="390"/>
      <c r="D55" s="390"/>
      <c r="E55" s="390"/>
      <c r="F55" s="390"/>
      <c r="G55" s="390"/>
      <c r="H55" s="390"/>
      <c r="I55" s="390"/>
      <c r="J55" s="390"/>
      <c r="K55" s="390"/>
      <c r="L55" s="390"/>
      <c r="M55" s="390"/>
      <c r="N55" s="390"/>
      <c r="O55" s="390"/>
      <c r="P55" s="390"/>
      <c r="Q55" s="390"/>
      <c r="S55" s="499"/>
      <c r="T55" s="973"/>
      <c r="U55" s="973"/>
      <c r="V55" s="973"/>
    </row>
    <row r="56" spans="1:22" x14ac:dyDescent="0.2">
      <c r="A56" s="367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71"/>
      <c r="O56" s="971"/>
      <c r="P56" s="971"/>
      <c r="Q56" s="971"/>
      <c r="S56" s="499"/>
      <c r="T56" s="496"/>
      <c r="U56" s="496"/>
      <c r="V56" s="496"/>
    </row>
    <row r="57" spans="1:22" x14ac:dyDescent="0.2">
      <c r="A57" s="362"/>
      <c r="B57" s="363"/>
      <c r="C57" s="363"/>
      <c r="D57" s="363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S57" s="359"/>
      <c r="T57" s="973"/>
      <c r="U57" s="973"/>
      <c r="V57" s="973"/>
    </row>
    <row r="58" spans="1:22" x14ac:dyDescent="0.2">
      <c r="A58" s="391"/>
      <c r="B58" s="392"/>
      <c r="C58" s="392"/>
      <c r="D58" s="392"/>
      <c r="E58" s="392"/>
      <c r="F58" s="392"/>
      <c r="G58" s="392"/>
      <c r="H58" s="392"/>
      <c r="I58" s="392"/>
      <c r="J58" s="392"/>
      <c r="K58" s="392"/>
      <c r="L58" s="392"/>
      <c r="M58" s="363"/>
      <c r="N58" s="363"/>
      <c r="O58" s="363"/>
      <c r="S58" s="360"/>
      <c r="T58" s="973"/>
      <c r="U58" s="973"/>
      <c r="V58" s="973"/>
    </row>
    <row r="59" spans="1:22" x14ac:dyDescent="0.2">
      <c r="A59" s="367"/>
      <c r="B59" s="401"/>
      <c r="C59" s="390"/>
      <c r="D59" s="390"/>
      <c r="E59" s="390"/>
      <c r="F59" s="390"/>
      <c r="G59" s="390"/>
      <c r="H59" s="390"/>
      <c r="I59" s="390"/>
      <c r="J59" s="390"/>
      <c r="K59" s="390"/>
      <c r="L59" s="390"/>
      <c r="M59" s="392"/>
      <c r="N59" s="392"/>
      <c r="O59" s="392"/>
      <c r="S59" s="499"/>
      <c r="T59" s="973"/>
      <c r="U59" s="973"/>
      <c r="V59" s="973"/>
    </row>
    <row r="60" spans="1:22" x14ac:dyDescent="0.2">
      <c r="A60" s="362"/>
      <c r="B60" s="401"/>
      <c r="C60" s="390"/>
      <c r="D60" s="390"/>
      <c r="E60" s="390"/>
      <c r="F60" s="390"/>
      <c r="G60" s="390"/>
      <c r="H60" s="390"/>
      <c r="I60" s="390"/>
      <c r="J60" s="390"/>
      <c r="K60" s="390"/>
      <c r="L60" s="390"/>
      <c r="M60" s="390"/>
      <c r="N60" s="390"/>
      <c r="O60" s="390"/>
      <c r="S60" s="360"/>
      <c r="T60" s="360"/>
      <c r="U60" s="360"/>
      <c r="V60" s="360"/>
    </row>
    <row r="61" spans="1:22" x14ac:dyDescent="0.2">
      <c r="A61" s="362"/>
      <c r="B61" s="390"/>
      <c r="C61" s="390"/>
      <c r="D61" s="390"/>
      <c r="E61" s="390"/>
      <c r="F61" s="390"/>
      <c r="G61" s="390"/>
      <c r="H61" s="390"/>
      <c r="I61" s="390"/>
      <c r="J61" s="390"/>
      <c r="K61" s="390"/>
      <c r="L61" s="390"/>
      <c r="M61" s="390"/>
      <c r="N61" s="390"/>
      <c r="O61" s="390"/>
      <c r="S61" s="359"/>
      <c r="T61" s="973"/>
      <c r="U61" s="973"/>
      <c r="V61" s="973"/>
    </row>
    <row r="62" spans="1:22" x14ac:dyDescent="0.2">
      <c r="A62" s="362"/>
      <c r="B62" s="363"/>
      <c r="C62" s="363"/>
      <c r="D62" s="363"/>
      <c r="E62" s="363"/>
      <c r="F62" s="363"/>
      <c r="G62" s="363"/>
      <c r="H62" s="363"/>
      <c r="I62" s="363"/>
      <c r="J62" s="363"/>
      <c r="K62" s="363"/>
      <c r="L62" s="363"/>
      <c r="M62" s="390"/>
      <c r="N62" s="390"/>
      <c r="O62" s="390"/>
      <c r="S62" s="360"/>
      <c r="T62" s="973"/>
      <c r="U62" s="973"/>
      <c r="V62" s="973"/>
    </row>
    <row r="63" spans="1:22" x14ac:dyDescent="0.2">
      <c r="A63" s="362"/>
      <c r="B63" s="363"/>
      <c r="C63" s="363"/>
      <c r="D63" s="363"/>
      <c r="E63" s="363"/>
      <c r="F63" s="363"/>
      <c r="G63" s="363"/>
      <c r="H63" s="363"/>
      <c r="I63" s="363"/>
      <c r="J63" s="363"/>
      <c r="K63" s="363"/>
      <c r="L63" s="363"/>
      <c r="M63" s="363"/>
      <c r="N63" s="363"/>
      <c r="O63" s="363"/>
      <c r="S63" s="360"/>
      <c r="T63" s="496"/>
      <c r="U63" s="496"/>
      <c r="V63" s="496"/>
    </row>
    <row r="64" spans="1:22" x14ac:dyDescent="0.2">
      <c r="A64" s="362"/>
      <c r="B64" s="363"/>
      <c r="C64" s="363"/>
      <c r="D64" s="363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S64" s="359"/>
      <c r="T64" s="973"/>
      <c r="U64" s="973"/>
      <c r="V64" s="973"/>
    </row>
    <row r="65" spans="1:22" x14ac:dyDescent="0.2">
      <c r="A65" s="362"/>
      <c r="B65" s="363"/>
      <c r="C65" s="363"/>
      <c r="D65" s="363"/>
      <c r="E65" s="363"/>
      <c r="F65" s="363"/>
      <c r="G65" s="363"/>
      <c r="H65" s="363"/>
      <c r="I65" s="363"/>
      <c r="J65" s="363"/>
      <c r="K65" s="363"/>
      <c r="L65" s="363"/>
      <c r="M65" s="363"/>
      <c r="N65" s="363"/>
      <c r="O65" s="363"/>
      <c r="S65" s="360"/>
      <c r="T65" s="973"/>
      <c r="U65" s="973"/>
      <c r="V65" s="973"/>
    </row>
    <row r="66" spans="1:22" x14ac:dyDescent="0.2">
      <c r="A66" s="362"/>
      <c r="B66" s="363"/>
      <c r="C66" s="363"/>
      <c r="D66" s="363"/>
      <c r="E66" s="363"/>
      <c r="F66" s="363"/>
      <c r="G66" s="363"/>
      <c r="H66" s="363"/>
      <c r="I66" s="363"/>
      <c r="J66" s="363"/>
      <c r="M66" s="363"/>
      <c r="N66" s="363"/>
      <c r="O66" s="363"/>
    </row>
    <row r="67" spans="1:22" x14ac:dyDescent="0.2">
      <c r="A67" s="362"/>
      <c r="B67" s="363"/>
      <c r="C67" s="363"/>
      <c r="D67" s="363"/>
      <c r="E67" s="363"/>
      <c r="F67" s="363"/>
      <c r="G67" s="363"/>
      <c r="H67" s="363"/>
      <c r="I67" s="363"/>
      <c r="J67" s="363"/>
      <c r="K67" s="363"/>
      <c r="L67" s="363"/>
      <c r="M67" s="363"/>
      <c r="N67" s="363"/>
      <c r="O67" s="363"/>
    </row>
    <row r="68" spans="1:22" x14ac:dyDescent="0.2">
      <c r="A68" s="362"/>
      <c r="B68" s="400"/>
      <c r="C68" s="393"/>
      <c r="D68" s="363"/>
      <c r="E68" s="363"/>
      <c r="F68" s="363"/>
      <c r="G68" s="363"/>
      <c r="H68" s="363"/>
      <c r="I68" s="363"/>
      <c r="J68" s="363"/>
      <c r="K68" s="363"/>
      <c r="L68" s="363"/>
      <c r="M68" s="363"/>
      <c r="N68" s="363"/>
      <c r="O68" s="363"/>
    </row>
    <row r="69" spans="1:22" x14ac:dyDescent="0.2">
      <c r="A69" s="362"/>
      <c r="B69" s="366"/>
      <c r="C69" s="394"/>
      <c r="D69" s="363"/>
      <c r="E69" s="363"/>
      <c r="F69" s="363"/>
      <c r="G69" s="363"/>
      <c r="H69" s="363"/>
      <c r="I69" s="363"/>
      <c r="J69" s="363"/>
      <c r="K69" s="363"/>
      <c r="L69" s="363"/>
      <c r="M69" s="363"/>
      <c r="N69" s="363"/>
      <c r="O69" s="363"/>
    </row>
    <row r="70" spans="1:22" ht="15" x14ac:dyDescent="0.25">
      <c r="A70" s="362"/>
      <c r="B70" s="363"/>
      <c r="C70" s="363"/>
      <c r="D70" s="363"/>
      <c r="E70" s="363"/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95"/>
      <c r="S70" s="395"/>
      <c r="T70" s="395"/>
      <c r="U70" s="395"/>
      <c r="V70" s="395"/>
    </row>
    <row r="71" spans="1:22" x14ac:dyDescent="0.2">
      <c r="A71" s="362"/>
      <c r="B71" s="400"/>
      <c r="C71" s="393"/>
      <c r="D71" s="363"/>
      <c r="E71" s="363"/>
      <c r="F71" s="363"/>
      <c r="G71" s="363"/>
      <c r="H71" s="363"/>
      <c r="I71" s="363"/>
      <c r="J71" s="363"/>
      <c r="K71" s="363"/>
      <c r="L71" s="363"/>
      <c r="M71" s="363"/>
    </row>
    <row r="72" spans="1:22" x14ac:dyDescent="0.2">
      <c r="A72" s="362"/>
      <c r="B72" s="402"/>
      <c r="C72" s="393"/>
      <c r="D72" s="363"/>
      <c r="E72" s="363"/>
      <c r="F72" s="363"/>
      <c r="G72" s="363"/>
      <c r="H72" s="363"/>
      <c r="I72" s="363"/>
      <c r="J72" s="363"/>
      <c r="K72" s="363"/>
      <c r="L72" s="363"/>
      <c r="M72" s="363"/>
    </row>
    <row r="73" spans="1:22" x14ac:dyDescent="0.2">
      <c r="A73" s="362"/>
      <c r="B73" s="390"/>
      <c r="C73" s="393"/>
      <c r="D73" s="363"/>
      <c r="E73" s="363"/>
      <c r="F73" s="363"/>
      <c r="G73" s="363"/>
      <c r="H73" s="363"/>
      <c r="I73" s="363"/>
      <c r="J73" s="363"/>
      <c r="K73" s="363"/>
      <c r="L73" s="363"/>
      <c r="M73" s="363"/>
    </row>
  </sheetData>
  <mergeCells count="18">
    <mergeCell ref="B38:G38"/>
    <mergeCell ref="B42:D43"/>
    <mergeCell ref="E42:F43"/>
    <mergeCell ref="G42:G43"/>
    <mergeCell ref="E46:F47"/>
    <mergeCell ref="J4:K4"/>
    <mergeCell ref="C10:D10"/>
    <mergeCell ref="B12:J13"/>
    <mergeCell ref="B26:C28"/>
    <mergeCell ref="B34:N34"/>
    <mergeCell ref="C49:C50"/>
    <mergeCell ref="B56:Q56"/>
    <mergeCell ref="S46:V46"/>
    <mergeCell ref="T61:V62"/>
    <mergeCell ref="T64:V65"/>
    <mergeCell ref="T53:V55"/>
    <mergeCell ref="T57:V59"/>
    <mergeCell ref="T48:V51"/>
  </mergeCells>
  <pageMargins left="0.7" right="0.7" top="0.75" bottom="0.75" header="0.3" footer="0.3"/>
  <pageSetup orientation="portrait" r:id="rId1"/>
  <ignoredErrors>
    <ignoredError sqref="J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  <pageSetUpPr fitToPage="1"/>
  </sheetPr>
  <dimension ref="A2:O25"/>
  <sheetViews>
    <sheetView zoomScale="90" zoomScaleNormal="90" workbookViewId="0">
      <selection activeCell="D32" sqref="D32"/>
    </sheetView>
  </sheetViews>
  <sheetFormatPr baseColWidth="10" defaultColWidth="11.42578125" defaultRowHeight="15" x14ac:dyDescent="0.25"/>
  <cols>
    <col min="1" max="1" width="38.140625" style="523" bestFit="1" customWidth="1"/>
    <col min="2" max="2" width="12.7109375" style="523" bestFit="1" customWidth="1"/>
    <col min="3" max="13" width="13.85546875" style="523" bestFit="1" customWidth="1"/>
    <col min="14" max="14" width="14.85546875" style="523" bestFit="1" customWidth="1"/>
    <col min="15" max="15" width="13.85546875" style="523" bestFit="1" customWidth="1"/>
    <col min="16" max="16384" width="11.42578125" style="523"/>
  </cols>
  <sheetData>
    <row r="2" spans="1:15" ht="15.75" x14ac:dyDescent="0.25">
      <c r="A2" s="983" t="s">
        <v>253</v>
      </c>
      <c r="B2" s="983"/>
      <c r="C2" s="983"/>
      <c r="D2" s="983"/>
    </row>
    <row r="4" spans="1:15" x14ac:dyDescent="0.25">
      <c r="A4" s="524" t="s">
        <v>260</v>
      </c>
      <c r="B4" s="525" t="s">
        <v>236</v>
      </c>
      <c r="C4" s="525" t="s">
        <v>237</v>
      </c>
      <c r="D4" s="525" t="s">
        <v>238</v>
      </c>
      <c r="E4" s="525" t="s">
        <v>239</v>
      </c>
      <c r="F4" s="525" t="s">
        <v>240</v>
      </c>
      <c r="G4" s="525" t="s">
        <v>241</v>
      </c>
      <c r="H4" s="525" t="s">
        <v>242</v>
      </c>
      <c r="I4" s="525" t="s">
        <v>243</v>
      </c>
      <c r="J4" s="525" t="s">
        <v>244</v>
      </c>
      <c r="K4" s="525" t="s">
        <v>245</v>
      </c>
      <c r="L4" s="525" t="s">
        <v>246</v>
      </c>
      <c r="M4" s="525" t="s">
        <v>247</v>
      </c>
    </row>
    <row r="5" spans="1:15" x14ac:dyDescent="0.25">
      <c r="A5" s="526" t="s">
        <v>254</v>
      </c>
      <c r="B5" s="527"/>
      <c r="C5" s="527"/>
      <c r="D5" s="527">
        <f>+'B) Reajuste Tarifas y Ocupación'!$I$30</f>
        <v>0</v>
      </c>
      <c r="E5" s="527">
        <f>+'B) Reajuste Tarifas y Ocupación'!$I$30</f>
        <v>0</v>
      </c>
      <c r="F5" s="527">
        <f>+'B) Reajuste Tarifas y Ocupación'!$I$30</f>
        <v>0</v>
      </c>
      <c r="G5" s="527">
        <f>+'B) Reajuste Tarifas y Ocupación'!$I$30</f>
        <v>0</v>
      </c>
      <c r="H5" s="527">
        <f>+'B) Reajuste Tarifas y Ocupación'!$I$30</f>
        <v>0</v>
      </c>
      <c r="I5" s="527">
        <f>+'B) Reajuste Tarifas y Ocupación'!$I$30</f>
        <v>0</v>
      </c>
      <c r="J5" s="527">
        <f>+'B) Reajuste Tarifas y Ocupación'!$I$30</f>
        <v>0</v>
      </c>
      <c r="K5" s="527">
        <f>+'B) Reajuste Tarifas y Ocupación'!$I$30</f>
        <v>0</v>
      </c>
      <c r="L5" s="527">
        <f>+'B) Reajuste Tarifas y Ocupación'!$I$30</f>
        <v>0</v>
      </c>
      <c r="M5" s="527">
        <f>+'B) Reajuste Tarifas y Ocupación'!$I$30</f>
        <v>0</v>
      </c>
    </row>
    <row r="6" spans="1:15" x14ac:dyDescent="0.25">
      <c r="A6" s="526" t="s">
        <v>255</v>
      </c>
      <c r="B6" s="527">
        <f>+COUNTA('F) Remuneraciones'!$C$11:$C$25)</f>
        <v>8</v>
      </c>
      <c r="C6" s="527">
        <f>+COUNTA('F) Remuneraciones'!$C$11:$C$25)</f>
        <v>8</v>
      </c>
      <c r="D6" s="527">
        <f>+COUNTA('F) Remuneraciones'!$C$11:$C$25)</f>
        <v>8</v>
      </c>
      <c r="E6" s="527">
        <f>+COUNTA('F) Remuneraciones'!$C$11:$C$25)</f>
        <v>8</v>
      </c>
      <c r="F6" s="527">
        <f>+COUNTA('F) Remuneraciones'!$C$11:$C$25)</f>
        <v>8</v>
      </c>
      <c r="G6" s="527">
        <f>+COUNTA('F) Remuneraciones'!$C$11:$C$25)</f>
        <v>8</v>
      </c>
      <c r="H6" s="527">
        <f>+COUNTA('F) Remuneraciones'!$C$11:$C$25)</f>
        <v>8</v>
      </c>
      <c r="I6" s="527">
        <f>+COUNTA('F) Remuneraciones'!$C$11:$C$25)</f>
        <v>8</v>
      </c>
      <c r="J6" s="527">
        <f>+COUNTA('F) Remuneraciones'!$C$11:$C$25)</f>
        <v>8</v>
      </c>
      <c r="K6" s="527">
        <f>+COUNTA('F) Remuneraciones'!$C$11:$C$25)</f>
        <v>8</v>
      </c>
      <c r="L6" s="527">
        <f>+COUNTA('F) Remuneraciones'!$C$11:$C$25)</f>
        <v>8</v>
      </c>
      <c r="M6" s="527">
        <f>+COUNTA('F) Remuneraciones'!$C$11:$C$25)</f>
        <v>8</v>
      </c>
    </row>
    <row r="7" spans="1:15" x14ac:dyDescent="0.25">
      <c r="A7" s="526"/>
      <c r="B7" s="528"/>
      <c r="C7" s="528"/>
      <c r="D7" s="528"/>
      <c r="E7" s="528"/>
      <c r="F7" s="528"/>
      <c r="G7" s="528"/>
      <c r="H7" s="528"/>
      <c r="I7" s="528"/>
      <c r="J7" s="528"/>
      <c r="K7" s="528"/>
      <c r="L7" s="528"/>
      <c r="M7" s="528"/>
    </row>
    <row r="8" spans="1:15" ht="30" x14ac:dyDescent="0.25">
      <c r="A8" s="529" t="str">
        <f>+'A) Resumen Ingresos y Egresos'!A20</f>
        <v>Jardín Infantil Mar y Cielo</v>
      </c>
      <c r="B8" s="525" t="s">
        <v>236</v>
      </c>
      <c r="C8" s="525" t="s">
        <v>237</v>
      </c>
      <c r="D8" s="525" t="s">
        <v>238</v>
      </c>
      <c r="E8" s="525" t="s">
        <v>239</v>
      </c>
      <c r="F8" s="525" t="s">
        <v>240</v>
      </c>
      <c r="G8" s="525" t="s">
        <v>241</v>
      </c>
      <c r="H8" s="525" t="s">
        <v>242</v>
      </c>
      <c r="I8" s="525" t="s">
        <v>243</v>
      </c>
      <c r="J8" s="525" t="s">
        <v>244</v>
      </c>
      <c r="K8" s="525" t="s">
        <v>245</v>
      </c>
      <c r="L8" s="525" t="s">
        <v>246</v>
      </c>
      <c r="M8" s="525" t="s">
        <v>247</v>
      </c>
      <c r="N8" s="525" t="s">
        <v>256</v>
      </c>
    </row>
    <row r="9" spans="1:15" x14ac:dyDescent="0.25">
      <c r="A9" s="530" t="s">
        <v>248</v>
      </c>
      <c r="B9" s="531">
        <f>+'A) Resumen Ingresos y Egresos'!P32</f>
        <v>0</v>
      </c>
      <c r="C9" s="531">
        <f>+'A) Resumen Ingresos y Egresos'!N32*0.7</f>
        <v>0</v>
      </c>
      <c r="D9" s="531">
        <f>+'A) Resumen Ingresos y Egresos'!N32*0.3+'A) Resumen Ingresos y Egresos'!O32*0.1</f>
        <v>0</v>
      </c>
      <c r="E9" s="531">
        <f>+'A) Resumen Ingresos y Egresos'!$O$32*0.1</f>
        <v>0</v>
      </c>
      <c r="F9" s="531">
        <f>+'A) Resumen Ingresos y Egresos'!$O$32*0.1</f>
        <v>0</v>
      </c>
      <c r="G9" s="531">
        <f>+'A) Resumen Ingresos y Egresos'!$O$32*0.1</f>
        <v>0</v>
      </c>
      <c r="H9" s="531">
        <f>+'A) Resumen Ingresos y Egresos'!$O$32*0.1</f>
        <v>0</v>
      </c>
      <c r="I9" s="531">
        <f>+'A) Resumen Ingresos y Egresos'!$O$32*0.1</f>
        <v>0</v>
      </c>
      <c r="J9" s="531">
        <f>+'A) Resumen Ingresos y Egresos'!$O$32*0.1</f>
        <v>0</v>
      </c>
      <c r="K9" s="531">
        <f>+'A) Resumen Ingresos y Egresos'!$O$32*0.1</f>
        <v>0</v>
      </c>
      <c r="L9" s="531">
        <f>+'A) Resumen Ingresos y Egresos'!$O$32*0.1</f>
        <v>0</v>
      </c>
      <c r="M9" s="531">
        <f>+'A) Resumen Ingresos y Egresos'!$O$32*0.1</f>
        <v>0</v>
      </c>
      <c r="N9" s="532">
        <f>SUM(B9:M9)</f>
        <v>0</v>
      </c>
    </row>
    <row r="10" spans="1:15" x14ac:dyDescent="0.25">
      <c r="A10" s="530" t="s">
        <v>249</v>
      </c>
      <c r="B10" s="531">
        <f>SUM('F) Remuneraciones'!$H$11:$H$25)/12</f>
        <v>116239.33333333331</v>
      </c>
      <c r="C10" s="531">
        <f>SUM('F) Remuneraciones'!$H$11:$H$25)/12</f>
        <v>116239.33333333331</v>
      </c>
      <c r="D10" s="531">
        <f>SUM('F) Remuneraciones'!$H$11:$H$25)/12</f>
        <v>116239.33333333331</v>
      </c>
      <c r="E10" s="531">
        <f>SUM('F) Remuneraciones'!$H$11:$H$25)/12</f>
        <v>116239.33333333331</v>
      </c>
      <c r="F10" s="531">
        <f>SUM('F) Remuneraciones'!$H$11:$H$25)/12</f>
        <v>116239.33333333331</v>
      </c>
      <c r="G10" s="531">
        <f>SUM('F) Remuneraciones'!$H$11:$H$25)/12</f>
        <v>116239.33333333331</v>
      </c>
      <c r="H10" s="531">
        <f>SUM('F) Remuneraciones'!$H$11:$H$25)/12</f>
        <v>116239.33333333331</v>
      </c>
      <c r="I10" s="531">
        <f>SUM('F) Remuneraciones'!$H$11:$H$25)/12</f>
        <v>116239.33333333331</v>
      </c>
      <c r="J10" s="531">
        <f>SUM('F) Remuneraciones'!$H$11:$H$25)/12</f>
        <v>116239.33333333331</v>
      </c>
      <c r="K10" s="531">
        <f>SUM('F) Remuneraciones'!$H$11:$H$25)/12</f>
        <v>116239.33333333331</v>
      </c>
      <c r="L10" s="531">
        <f>SUM('F) Remuneraciones'!$H$11:$H$25)/12</f>
        <v>116239.33333333331</v>
      </c>
      <c r="M10" s="531">
        <f>SUM('F) Remuneraciones'!$H$11:$H$25)/12</f>
        <v>116239.33333333331</v>
      </c>
      <c r="N10" s="532">
        <f t="shared" ref="N10:N12" si="0">SUM(B10:M10)</f>
        <v>1394871.9999999993</v>
      </c>
    </row>
    <row r="11" spans="1:15" x14ac:dyDescent="0.25">
      <c r="A11" s="530" t="s">
        <v>251</v>
      </c>
      <c r="B11" s="531">
        <f>SUM('F) Remuneraciones'!I11:I25)*0.5</f>
        <v>250000</v>
      </c>
      <c r="C11" s="531">
        <v>0</v>
      </c>
      <c r="D11" s="531">
        <v>0</v>
      </c>
      <c r="E11" s="531">
        <v>0</v>
      </c>
      <c r="F11" s="531">
        <v>0</v>
      </c>
      <c r="G11" s="531">
        <v>0</v>
      </c>
      <c r="H11" s="531">
        <v>0</v>
      </c>
      <c r="I11" s="531">
        <v>0</v>
      </c>
      <c r="J11" s="531">
        <f>SUM('F) Remuneraciones'!J11:J25)*0.5</f>
        <v>250000</v>
      </c>
      <c r="K11" s="531">
        <v>0</v>
      </c>
      <c r="L11" s="531">
        <v>0</v>
      </c>
      <c r="M11" s="531">
        <f>+B11+J11</f>
        <v>500000</v>
      </c>
      <c r="N11" s="532">
        <f t="shared" si="0"/>
        <v>1000000</v>
      </c>
    </row>
    <row r="12" spans="1:15" x14ac:dyDescent="0.25">
      <c r="A12" s="530" t="s">
        <v>250</v>
      </c>
      <c r="B12" s="531">
        <f>(+'C) Costos Directos'!$H$75-'C) Costos Directos'!$D$14)/12</f>
        <v>83366.333333333328</v>
      </c>
      <c r="C12" s="531">
        <f>(+'C) Costos Directos'!$H$75-'C) Costos Directos'!$D$14)/12</f>
        <v>83366.333333333328</v>
      </c>
      <c r="D12" s="531">
        <f>(+'C) Costos Directos'!$H$75-'C) Costos Directos'!$D$14)/12</f>
        <v>83366.333333333328</v>
      </c>
      <c r="E12" s="531">
        <f>(+'C) Costos Directos'!$H$75-'C) Costos Directos'!$D$14)/12</f>
        <v>83366.333333333328</v>
      </c>
      <c r="F12" s="531">
        <f>(+'C) Costos Directos'!$H$75-'C) Costos Directos'!$D$14)/12</f>
        <v>83366.333333333328</v>
      </c>
      <c r="G12" s="531">
        <f>(+'C) Costos Directos'!$H$75-'C) Costos Directos'!$D$14)/12</f>
        <v>83366.333333333328</v>
      </c>
      <c r="H12" s="531">
        <f>(+'C) Costos Directos'!$H$75-'C) Costos Directos'!$D$14)/12</f>
        <v>83366.333333333328</v>
      </c>
      <c r="I12" s="531">
        <f>(+'C) Costos Directos'!$H$75-'C) Costos Directos'!$D$14)/12</f>
        <v>83366.333333333328</v>
      </c>
      <c r="J12" s="531">
        <f>(+'C) Costos Directos'!$H$75-'C) Costos Directos'!$D$14)/12</f>
        <v>83366.333333333328</v>
      </c>
      <c r="K12" s="531">
        <f>(+'C) Costos Directos'!$H$75-'C) Costos Directos'!$D$14)/12</f>
        <v>83366.333333333328</v>
      </c>
      <c r="L12" s="531">
        <f>(+'C) Costos Directos'!$H$75-'C) Costos Directos'!$D$14)/12</f>
        <v>83366.333333333328</v>
      </c>
      <c r="M12" s="531">
        <f>(+'C) Costos Directos'!$H$75-'C) Costos Directos'!$D$14)/12</f>
        <v>83366.333333333328</v>
      </c>
      <c r="N12" s="532">
        <f t="shared" si="0"/>
        <v>1000396.0000000001</v>
      </c>
      <c r="O12" s="531"/>
    </row>
    <row r="13" spans="1:15" x14ac:dyDescent="0.25">
      <c r="A13" s="533" t="s">
        <v>257</v>
      </c>
      <c r="B13" s="534">
        <f t="shared" ref="B13:M13" si="1">+B9-B10-B11-B12</f>
        <v>-449605.66666666663</v>
      </c>
      <c r="C13" s="534">
        <f t="shared" si="1"/>
        <v>-199605.66666666663</v>
      </c>
      <c r="D13" s="534">
        <f t="shared" si="1"/>
        <v>-199605.66666666663</v>
      </c>
      <c r="E13" s="534">
        <f t="shared" si="1"/>
        <v>-199605.66666666663</v>
      </c>
      <c r="F13" s="534">
        <f t="shared" si="1"/>
        <v>-199605.66666666663</v>
      </c>
      <c r="G13" s="534">
        <f t="shared" si="1"/>
        <v>-199605.66666666663</v>
      </c>
      <c r="H13" s="534">
        <f t="shared" si="1"/>
        <v>-199605.66666666663</v>
      </c>
      <c r="I13" s="534">
        <f t="shared" si="1"/>
        <v>-199605.66666666663</v>
      </c>
      <c r="J13" s="534">
        <f t="shared" si="1"/>
        <v>-449605.66666666663</v>
      </c>
      <c r="K13" s="534">
        <f t="shared" si="1"/>
        <v>-199605.66666666663</v>
      </c>
      <c r="L13" s="534">
        <f t="shared" si="1"/>
        <v>-199605.66666666663</v>
      </c>
      <c r="M13" s="534">
        <f t="shared" si="1"/>
        <v>-699605.66666666663</v>
      </c>
      <c r="N13" s="534">
        <f>+N9-N10-N11-N12</f>
        <v>-3395267.9999999991</v>
      </c>
      <c r="O13" s="531"/>
    </row>
    <row r="16" spans="1:15" x14ac:dyDescent="0.25">
      <c r="A16" s="524" t="s">
        <v>260</v>
      </c>
      <c r="B16" s="525" t="s">
        <v>236</v>
      </c>
      <c r="C16" s="525" t="s">
        <v>237</v>
      </c>
      <c r="D16" s="525" t="s">
        <v>238</v>
      </c>
      <c r="E16" s="525" t="s">
        <v>239</v>
      </c>
      <c r="F16" s="525" t="s">
        <v>240</v>
      </c>
      <c r="G16" s="525" t="s">
        <v>241</v>
      </c>
      <c r="H16" s="525" t="s">
        <v>242</v>
      </c>
      <c r="I16" s="525" t="s">
        <v>243</v>
      </c>
      <c r="J16" s="525" t="s">
        <v>244</v>
      </c>
      <c r="K16" s="525" t="s">
        <v>245</v>
      </c>
      <c r="L16" s="525" t="s">
        <v>246</v>
      </c>
      <c r="M16" s="525" t="s">
        <v>247</v>
      </c>
    </row>
    <row r="17" spans="1:14" x14ac:dyDescent="0.25">
      <c r="A17" s="526" t="s">
        <v>254</v>
      </c>
      <c r="B17" s="527"/>
      <c r="C17" s="527"/>
      <c r="D17" s="527">
        <f>+'B) Reajuste Tarifas y Ocupación'!$I$33</f>
        <v>0</v>
      </c>
      <c r="E17" s="527">
        <f>+'B) Reajuste Tarifas y Ocupación'!$I$33</f>
        <v>0</v>
      </c>
      <c r="F17" s="527">
        <f>+'B) Reajuste Tarifas y Ocupación'!$I$33</f>
        <v>0</v>
      </c>
      <c r="G17" s="527">
        <f>+'B) Reajuste Tarifas y Ocupación'!$I$33</f>
        <v>0</v>
      </c>
      <c r="H17" s="527">
        <f>+'B) Reajuste Tarifas y Ocupación'!$I$33</f>
        <v>0</v>
      </c>
      <c r="I17" s="527">
        <f>+'B) Reajuste Tarifas y Ocupación'!$I$33</f>
        <v>0</v>
      </c>
      <c r="J17" s="527">
        <f>+'B) Reajuste Tarifas y Ocupación'!$I$33</f>
        <v>0</v>
      </c>
      <c r="K17" s="527">
        <f>+'B) Reajuste Tarifas y Ocupación'!$I$33</f>
        <v>0</v>
      </c>
      <c r="L17" s="527">
        <f>+'B) Reajuste Tarifas y Ocupación'!$I$33</f>
        <v>0</v>
      </c>
      <c r="M17" s="527">
        <f>+'B) Reajuste Tarifas y Ocupación'!$I$33</f>
        <v>0</v>
      </c>
    </row>
    <row r="18" spans="1:14" x14ac:dyDescent="0.25">
      <c r="A18" s="526" t="s">
        <v>255</v>
      </c>
      <c r="B18" s="527">
        <f>+COUNTA('F) Remuneraciones'!$C$26:$C$40)</f>
        <v>4</v>
      </c>
      <c r="C18" s="527">
        <f>+COUNTA('F) Remuneraciones'!$C$26:$C$40)</f>
        <v>4</v>
      </c>
      <c r="D18" s="527">
        <f>+COUNTA('F) Remuneraciones'!$C$26:$C$40)</f>
        <v>4</v>
      </c>
      <c r="E18" s="527">
        <f>+COUNTA('F) Remuneraciones'!$C$26:$C$40)</f>
        <v>4</v>
      </c>
      <c r="F18" s="527">
        <f>+COUNTA('F) Remuneraciones'!$C$26:$C$40)</f>
        <v>4</v>
      </c>
      <c r="G18" s="527">
        <f>+COUNTA('F) Remuneraciones'!$C$26:$C$40)</f>
        <v>4</v>
      </c>
      <c r="H18" s="527">
        <f>+COUNTA('F) Remuneraciones'!$C$26:$C$40)</f>
        <v>4</v>
      </c>
      <c r="I18" s="527">
        <f>+COUNTA('F) Remuneraciones'!$C$26:$C$40)</f>
        <v>4</v>
      </c>
      <c r="J18" s="527">
        <f>+COUNTA('F) Remuneraciones'!$C$26:$C$40)</f>
        <v>4</v>
      </c>
      <c r="K18" s="527">
        <f>+COUNTA('F) Remuneraciones'!$C$26:$C$40)</f>
        <v>4</v>
      </c>
      <c r="L18" s="527">
        <f>+COUNTA('F) Remuneraciones'!$C$26:$C$40)</f>
        <v>4</v>
      </c>
      <c r="M18" s="527">
        <f>+COUNTA('F) Remuneraciones'!$C$26:$C$40)</f>
        <v>4</v>
      </c>
    </row>
    <row r="19" spans="1:14" x14ac:dyDescent="0.25">
      <c r="A19" s="526"/>
      <c r="B19" s="528"/>
      <c r="C19" s="528"/>
      <c r="D19" s="528"/>
      <c r="E19" s="528"/>
      <c r="F19" s="528"/>
      <c r="G19" s="528"/>
      <c r="H19" s="528"/>
      <c r="I19" s="528"/>
      <c r="J19" s="528"/>
      <c r="K19" s="528"/>
      <c r="L19" s="528"/>
      <c r="M19" s="528"/>
    </row>
    <row r="20" spans="1:14" ht="30" x14ac:dyDescent="0.25">
      <c r="A20" s="529" t="str">
        <f>+'A) Resumen Ingresos y Egresos'!A33</f>
        <v>Sala Cuna Mar y Cielo Diurna</v>
      </c>
      <c r="B20" s="525" t="s">
        <v>236</v>
      </c>
      <c r="C20" s="525" t="s">
        <v>237</v>
      </c>
      <c r="D20" s="525" t="s">
        <v>238</v>
      </c>
      <c r="E20" s="525" t="s">
        <v>239</v>
      </c>
      <c r="F20" s="525" t="s">
        <v>240</v>
      </c>
      <c r="G20" s="525" t="s">
        <v>241</v>
      </c>
      <c r="H20" s="525" t="s">
        <v>242</v>
      </c>
      <c r="I20" s="525" t="s">
        <v>243</v>
      </c>
      <c r="J20" s="525" t="s">
        <v>244</v>
      </c>
      <c r="K20" s="525" t="s">
        <v>245</v>
      </c>
      <c r="L20" s="525" t="s">
        <v>246</v>
      </c>
      <c r="M20" s="525" t="s">
        <v>247</v>
      </c>
      <c r="N20" s="525" t="s">
        <v>256</v>
      </c>
    </row>
    <row r="21" spans="1:14" x14ac:dyDescent="0.25">
      <c r="A21" s="530" t="s">
        <v>248</v>
      </c>
      <c r="B21" s="531">
        <f>(+'A) Resumen Ingresos y Egresos'!$N$42+'A) Resumen Ingresos y Egresos'!$O$42)/12</f>
        <v>0</v>
      </c>
      <c r="C21" s="531">
        <f>(+'A) Resumen Ingresos y Egresos'!$N$42+'A) Resumen Ingresos y Egresos'!$O$42)/12</f>
        <v>0</v>
      </c>
      <c r="D21" s="531">
        <f>(+'A) Resumen Ingresos y Egresos'!$N$42+'A) Resumen Ingresos y Egresos'!$O$42)/12</f>
        <v>0</v>
      </c>
      <c r="E21" s="531">
        <f>(+'A) Resumen Ingresos y Egresos'!$N$42+'A) Resumen Ingresos y Egresos'!$O$42)/12</f>
        <v>0</v>
      </c>
      <c r="F21" s="531">
        <f>(+'A) Resumen Ingresos y Egresos'!$N$42+'A) Resumen Ingresos y Egresos'!$O$42)/12</f>
        <v>0</v>
      </c>
      <c r="G21" s="531">
        <f>(+'A) Resumen Ingresos y Egresos'!$N$42+'A) Resumen Ingresos y Egresos'!$O$42)/12</f>
        <v>0</v>
      </c>
      <c r="H21" s="531">
        <f>(+'A) Resumen Ingresos y Egresos'!$N$42+'A) Resumen Ingresos y Egresos'!$O$42)/12</f>
        <v>0</v>
      </c>
      <c r="I21" s="531">
        <f>(+'A) Resumen Ingresos y Egresos'!$N$42+'A) Resumen Ingresos y Egresos'!$O$42)/12</f>
        <v>0</v>
      </c>
      <c r="J21" s="531">
        <f>(+'A) Resumen Ingresos y Egresos'!$N$42+'A) Resumen Ingresos y Egresos'!$O$42)/12</f>
        <v>0</v>
      </c>
      <c r="K21" s="531">
        <f>(+'A) Resumen Ingresos y Egresos'!$N$42+'A) Resumen Ingresos y Egresos'!$O$42)/12</f>
        <v>0</v>
      </c>
      <c r="L21" s="531">
        <f>(+'A) Resumen Ingresos y Egresos'!$N$42+'A) Resumen Ingresos y Egresos'!$O$42)/12</f>
        <v>0</v>
      </c>
      <c r="M21" s="531">
        <f>(+'A) Resumen Ingresos y Egresos'!$N$42+'A) Resumen Ingresos y Egresos'!$O$42)/12</f>
        <v>0</v>
      </c>
      <c r="N21" s="532">
        <f>SUM(B21:M21)</f>
        <v>0</v>
      </c>
    </row>
    <row r="22" spans="1:14" x14ac:dyDescent="0.25">
      <c r="A22" s="530" t="s">
        <v>249</v>
      </c>
      <c r="B22" s="531">
        <f>SUM('F) Remuneraciones'!$H$26:$H$40)/12</f>
        <v>56499.999999999993</v>
      </c>
      <c r="C22" s="531">
        <f>SUM('F) Remuneraciones'!$H$26:$H$40)/12</f>
        <v>56499.999999999993</v>
      </c>
      <c r="D22" s="531">
        <f>SUM('F) Remuneraciones'!$H$26:$H$40)/12</f>
        <v>56499.999999999993</v>
      </c>
      <c r="E22" s="531">
        <f>SUM('F) Remuneraciones'!$H$26:$H$40)/12</f>
        <v>56499.999999999993</v>
      </c>
      <c r="F22" s="531">
        <f>SUM('F) Remuneraciones'!$H$26:$H$40)/12</f>
        <v>56499.999999999993</v>
      </c>
      <c r="G22" s="531">
        <f>SUM('F) Remuneraciones'!$H$26:$H$40)/12</f>
        <v>56499.999999999993</v>
      </c>
      <c r="H22" s="531">
        <f>SUM('F) Remuneraciones'!$H$26:$H$40)/12</f>
        <v>56499.999999999993</v>
      </c>
      <c r="I22" s="531">
        <f>SUM('F) Remuneraciones'!$H$26:$H$40)/12</f>
        <v>56499.999999999993</v>
      </c>
      <c r="J22" s="531">
        <f>SUM('F) Remuneraciones'!$H$26:$H$40)/12</f>
        <v>56499.999999999993</v>
      </c>
      <c r="K22" s="531">
        <f>SUM('F) Remuneraciones'!$H$26:$H$40)/12</f>
        <v>56499.999999999993</v>
      </c>
      <c r="L22" s="531">
        <f>SUM('F) Remuneraciones'!$H$26:$H$40)/12</f>
        <v>56499.999999999993</v>
      </c>
      <c r="M22" s="531">
        <f>SUM('F) Remuneraciones'!$H$26:$H$40)/12</f>
        <v>56499.999999999993</v>
      </c>
      <c r="N22" s="532">
        <f t="shared" ref="N22:N24" si="2">SUM(B22:M22)</f>
        <v>677999.99999999988</v>
      </c>
    </row>
    <row r="23" spans="1:14" x14ac:dyDescent="0.25">
      <c r="A23" s="530" t="s">
        <v>251</v>
      </c>
      <c r="B23" s="531">
        <f>SUM('F) Remuneraciones'!I26:I40)*0.5</f>
        <v>300000</v>
      </c>
      <c r="C23" s="531">
        <v>0</v>
      </c>
      <c r="D23" s="531">
        <v>0</v>
      </c>
      <c r="E23" s="531">
        <v>0</v>
      </c>
      <c r="F23" s="531">
        <v>0</v>
      </c>
      <c r="G23" s="531">
        <v>0</v>
      </c>
      <c r="H23" s="531">
        <v>0</v>
      </c>
      <c r="I23" s="531">
        <v>0</v>
      </c>
      <c r="J23" s="531">
        <f>SUM('F) Remuneraciones'!J26:J40)*0.5</f>
        <v>200000</v>
      </c>
      <c r="K23" s="531">
        <v>0</v>
      </c>
      <c r="L23" s="531">
        <v>0</v>
      </c>
      <c r="M23" s="531">
        <f>+B23+J23</f>
        <v>500000</v>
      </c>
      <c r="N23" s="532">
        <f t="shared" si="2"/>
        <v>1000000</v>
      </c>
    </row>
    <row r="24" spans="1:14" x14ac:dyDescent="0.25">
      <c r="A24" s="530" t="s">
        <v>250</v>
      </c>
      <c r="B24" s="531">
        <f>(+'C) Costos Directos'!$H$141-'C) Costos Directos'!$D$80)/12</f>
        <v>20841.583333333332</v>
      </c>
      <c r="C24" s="531">
        <f>(+'C) Costos Directos'!$H$141-'C) Costos Directos'!$D$80)/12</f>
        <v>20841.583333333332</v>
      </c>
      <c r="D24" s="531">
        <f>(+'C) Costos Directos'!$H$141-'C) Costos Directos'!$D$80)/12</f>
        <v>20841.583333333332</v>
      </c>
      <c r="E24" s="531">
        <f>(+'C) Costos Directos'!$H$141-'C) Costos Directos'!$D$80)/12</f>
        <v>20841.583333333332</v>
      </c>
      <c r="F24" s="531">
        <f>(+'C) Costos Directos'!$H$141-'C) Costos Directos'!$D$80)/12</f>
        <v>20841.583333333332</v>
      </c>
      <c r="G24" s="531">
        <f>(+'C) Costos Directos'!$H$141-'C) Costos Directos'!$D$80)/12</f>
        <v>20841.583333333332</v>
      </c>
      <c r="H24" s="531">
        <f>(+'C) Costos Directos'!$H$141-'C) Costos Directos'!$D$80)/12</f>
        <v>20841.583333333332</v>
      </c>
      <c r="I24" s="531">
        <f>(+'C) Costos Directos'!$H$141-'C) Costos Directos'!$D$80)/12</f>
        <v>20841.583333333332</v>
      </c>
      <c r="J24" s="531">
        <f>(+'C) Costos Directos'!$H$141-'C) Costos Directos'!$D$80)/12</f>
        <v>20841.583333333332</v>
      </c>
      <c r="K24" s="531">
        <f>(+'C) Costos Directos'!$H$141-'C) Costos Directos'!$D$80)/12</f>
        <v>20841.583333333332</v>
      </c>
      <c r="L24" s="531">
        <f>(+'C) Costos Directos'!$H$141-'C) Costos Directos'!$D$80)/12</f>
        <v>20841.583333333332</v>
      </c>
      <c r="M24" s="531">
        <f>(+'C) Costos Directos'!$H$141-'C) Costos Directos'!$D$80)/12</f>
        <v>20841.583333333332</v>
      </c>
      <c r="N24" s="532">
        <f t="shared" si="2"/>
        <v>250099.00000000003</v>
      </c>
    </row>
    <row r="25" spans="1:14" x14ac:dyDescent="0.25">
      <c r="A25" s="533" t="s">
        <v>257</v>
      </c>
      <c r="B25" s="534">
        <f t="shared" ref="B25:M25" si="3">+B21-B22-B23-B24</f>
        <v>-377341.58333333331</v>
      </c>
      <c r="C25" s="534">
        <f t="shared" si="3"/>
        <v>-77341.583333333328</v>
      </c>
      <c r="D25" s="534">
        <f t="shared" si="3"/>
        <v>-77341.583333333328</v>
      </c>
      <c r="E25" s="534">
        <f t="shared" si="3"/>
        <v>-77341.583333333328</v>
      </c>
      <c r="F25" s="534">
        <f t="shared" si="3"/>
        <v>-77341.583333333328</v>
      </c>
      <c r="G25" s="534">
        <f t="shared" si="3"/>
        <v>-77341.583333333328</v>
      </c>
      <c r="H25" s="534">
        <f t="shared" si="3"/>
        <v>-77341.583333333328</v>
      </c>
      <c r="I25" s="534">
        <f t="shared" si="3"/>
        <v>-77341.583333333328</v>
      </c>
      <c r="J25" s="534">
        <f t="shared" si="3"/>
        <v>-277341.58333333331</v>
      </c>
      <c r="K25" s="534">
        <f t="shared" si="3"/>
        <v>-77341.583333333328</v>
      </c>
      <c r="L25" s="534">
        <f t="shared" si="3"/>
        <v>-77341.583333333328</v>
      </c>
      <c r="M25" s="534">
        <f t="shared" si="3"/>
        <v>-577341.58333333337</v>
      </c>
      <c r="N25" s="534">
        <f>+N21-N22-N23-N24</f>
        <v>-1928099</v>
      </c>
    </row>
  </sheetData>
  <sheetProtection algorithmName="SHA-512" hashValue="BjUjDpUQZ/T7gM0LlLPZtWT8zQyVOpEdmKOLy0Fb/4le3PRhSOxZ8mTsl1LogPRw/1BosVH07TB9MtzYiibKNg==" saltValue="lpQUnfHZy2HyVh08uFGGhg==" spinCount="100000" sheet="1" objects="1" scenarios="1"/>
  <mergeCells count="1">
    <mergeCell ref="A2:D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FF"/>
  </sheetPr>
  <dimension ref="B1:S56"/>
  <sheetViews>
    <sheetView showGridLines="0" zoomScale="80" zoomScaleNormal="80" workbookViewId="0">
      <selection activeCell="B56" sqref="B56:C56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4"/>
    </row>
    <row r="2" spans="2:11" x14ac:dyDescent="0.2">
      <c r="H2" s="44" t="s">
        <v>85</v>
      </c>
    </row>
    <row r="5" spans="2:11" x14ac:dyDescent="0.2">
      <c r="B5" s="721" t="s">
        <v>160</v>
      </c>
      <c r="C5" s="721"/>
      <c r="D5" s="721"/>
      <c r="E5" s="721"/>
      <c r="F5" s="721"/>
    </row>
    <row r="7" spans="2:11" x14ac:dyDescent="0.2">
      <c r="C7" s="190" t="s">
        <v>145</v>
      </c>
      <c r="D7" s="190"/>
      <c r="E7" s="190"/>
      <c r="F7" s="190"/>
      <c r="G7" s="190"/>
      <c r="H7" s="190"/>
      <c r="I7" s="190"/>
      <c r="J7" s="190"/>
      <c r="K7" s="190"/>
    </row>
    <row r="9" spans="2:11" x14ac:dyDescent="0.2">
      <c r="C9" s="190" t="s">
        <v>146</v>
      </c>
      <c r="D9" s="190"/>
      <c r="E9" s="190"/>
      <c r="F9" s="190"/>
      <c r="G9" s="190"/>
      <c r="H9" s="190"/>
      <c r="I9" s="189"/>
      <c r="J9" s="189"/>
      <c r="K9" s="189"/>
    </row>
    <row r="11" spans="2:11" x14ac:dyDescent="0.2">
      <c r="B11" s="719" t="s">
        <v>161</v>
      </c>
      <c r="C11" s="719"/>
      <c r="D11" s="719"/>
      <c r="E11" s="719"/>
      <c r="F11" s="719"/>
    </row>
    <row r="13" spans="2:11" x14ac:dyDescent="0.2">
      <c r="C13" s="191" t="s">
        <v>147</v>
      </c>
      <c r="D13" s="191"/>
      <c r="E13" s="191"/>
      <c r="F13" s="191"/>
      <c r="G13" s="191"/>
      <c r="H13" s="191"/>
    </row>
    <row r="15" spans="2:11" x14ac:dyDescent="0.2">
      <c r="C15" s="191" t="s">
        <v>148</v>
      </c>
      <c r="D15" s="191"/>
      <c r="E15" s="191"/>
      <c r="F15" s="191"/>
      <c r="G15" s="191"/>
      <c r="H15" s="191"/>
      <c r="I15" s="189"/>
      <c r="J15" s="189"/>
      <c r="K15" s="189"/>
    </row>
    <row r="19" spans="2:16" x14ac:dyDescent="0.2">
      <c r="B19" s="719" t="s">
        <v>162</v>
      </c>
      <c r="C19" s="719"/>
      <c r="D19" s="719"/>
      <c r="E19" s="719"/>
      <c r="F19" s="719"/>
    </row>
    <row r="21" spans="2:16" x14ac:dyDescent="0.2">
      <c r="C21" s="191" t="s">
        <v>150</v>
      </c>
      <c r="D21" s="191"/>
      <c r="E21" s="191"/>
      <c r="F21" s="192"/>
      <c r="G21" s="192"/>
      <c r="H21" s="192"/>
    </row>
    <row r="22" spans="2:16" x14ac:dyDescent="0.2">
      <c r="C22" s="720"/>
      <c r="D22" s="720"/>
      <c r="E22" s="720"/>
      <c r="F22" s="720"/>
      <c r="G22" s="720"/>
      <c r="H22" s="720"/>
      <c r="I22" s="720"/>
      <c r="J22" s="720"/>
      <c r="K22" s="720"/>
    </row>
    <row r="24" spans="2:16" x14ac:dyDescent="0.2">
      <c r="B24" s="719" t="s">
        <v>163</v>
      </c>
      <c r="C24" s="719"/>
      <c r="D24" s="719"/>
      <c r="E24" s="719"/>
      <c r="F24" s="719"/>
    </row>
    <row r="26" spans="2:16" x14ac:dyDescent="0.2">
      <c r="C26" s="193" t="s">
        <v>151</v>
      </c>
      <c r="D26" s="193"/>
      <c r="E26" s="193"/>
      <c r="F26" s="193"/>
      <c r="G26" s="193"/>
      <c r="H26" s="193"/>
      <c r="I26" s="193"/>
      <c r="J26" s="193"/>
    </row>
    <row r="27" spans="2:16" ht="12.75" customHeight="1" x14ac:dyDescent="0.2">
      <c r="C27" s="723" t="s">
        <v>152</v>
      </c>
      <c r="D27" s="723"/>
      <c r="E27" s="723"/>
      <c r="F27" s="723"/>
      <c r="G27" s="723"/>
      <c r="H27" s="723"/>
      <c r="I27" s="723"/>
      <c r="J27" s="723"/>
      <c r="K27" s="723"/>
      <c r="L27" s="723"/>
      <c r="M27" s="723"/>
    </row>
    <row r="28" spans="2:16" ht="12.75" customHeight="1" x14ac:dyDescent="0.2">
      <c r="C28" s="723"/>
      <c r="D28" s="723"/>
      <c r="E28" s="723"/>
      <c r="F28" s="723"/>
      <c r="G28" s="723"/>
      <c r="H28" s="723"/>
      <c r="I28" s="723"/>
      <c r="J28" s="723"/>
      <c r="K28" s="723"/>
      <c r="L28" s="723"/>
      <c r="M28" s="723"/>
    </row>
    <row r="29" spans="2:16" ht="12.75" customHeight="1" x14ac:dyDescent="0.2">
      <c r="C29" s="193" t="s">
        <v>153</v>
      </c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2"/>
    </row>
    <row r="30" spans="2:16" ht="12.75" customHeight="1" x14ac:dyDescent="0.2"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2"/>
    </row>
    <row r="31" spans="2:16" ht="12.75" customHeight="1" x14ac:dyDescent="0.2">
      <c r="C31" s="197" t="s">
        <v>154</v>
      </c>
      <c r="D31" s="194"/>
      <c r="E31" s="194"/>
      <c r="F31" s="196"/>
      <c r="G31" s="194"/>
      <c r="H31" s="194"/>
      <c r="I31" s="194"/>
      <c r="J31" s="194"/>
      <c r="K31" s="194"/>
      <c r="L31" s="194"/>
      <c r="M31" s="194"/>
      <c r="N31" s="192"/>
      <c r="O31" s="192"/>
      <c r="P31" s="192"/>
    </row>
    <row r="32" spans="2:16" ht="12.75" customHeight="1" x14ac:dyDescent="0.2">
      <c r="C32" s="195"/>
      <c r="D32" s="195"/>
      <c r="E32" s="195"/>
      <c r="F32" s="195"/>
      <c r="G32" s="195"/>
      <c r="H32" s="195"/>
      <c r="I32" s="194"/>
      <c r="J32" s="194"/>
      <c r="K32" s="194"/>
      <c r="L32" s="194"/>
      <c r="M32" s="194"/>
      <c r="N32" s="192"/>
    </row>
    <row r="33" spans="2:19" ht="12.75" customHeight="1" x14ac:dyDescent="0.2">
      <c r="C33" s="724" t="s">
        <v>155</v>
      </c>
      <c r="D33" s="724"/>
      <c r="E33" s="724"/>
      <c r="F33" s="724"/>
      <c r="G33" s="724"/>
      <c r="H33" s="724"/>
      <c r="I33" s="724"/>
      <c r="J33" s="724"/>
      <c r="K33" s="724"/>
      <c r="L33" s="724"/>
      <c r="M33" s="724"/>
      <c r="N33" s="192"/>
    </row>
    <row r="34" spans="2:19" ht="12.75" customHeight="1" x14ac:dyDescent="0.2">
      <c r="C34" s="155"/>
      <c r="D34" s="155"/>
      <c r="E34" s="155"/>
      <c r="F34" s="155"/>
      <c r="G34" s="155"/>
      <c r="H34" s="155"/>
      <c r="I34" s="193"/>
      <c r="J34" s="193"/>
      <c r="K34" s="193"/>
      <c r="L34" s="193"/>
      <c r="M34" s="193"/>
      <c r="N34" s="192"/>
    </row>
    <row r="35" spans="2:19" ht="12.75" customHeight="1" x14ac:dyDescent="0.2">
      <c r="C35" s="194" t="s">
        <v>156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2"/>
    </row>
    <row r="36" spans="2:19" ht="12.75" customHeight="1" x14ac:dyDescent="0.2">
      <c r="C36" s="195"/>
      <c r="D36" s="195"/>
      <c r="E36" s="195"/>
      <c r="F36" s="195"/>
      <c r="G36" s="195"/>
      <c r="H36" s="195"/>
      <c r="I36" s="194"/>
      <c r="J36" s="194"/>
      <c r="K36" s="194"/>
      <c r="L36" s="194"/>
      <c r="M36" s="194"/>
      <c r="N36" s="192"/>
    </row>
    <row r="37" spans="2:19" ht="12.75" customHeight="1" x14ac:dyDescent="0.2"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</row>
    <row r="38" spans="2:19" ht="12.75" customHeight="1" x14ac:dyDescent="0.2"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</row>
    <row r="39" spans="2:19" ht="12.75" customHeight="1" x14ac:dyDescent="0.2">
      <c r="B39" s="197" t="s">
        <v>164</v>
      </c>
      <c r="C39" s="193"/>
      <c r="D39" s="120"/>
      <c r="E39" s="120"/>
      <c r="F39" s="120"/>
      <c r="G39" s="120"/>
      <c r="H39" s="120"/>
      <c r="I39" s="120"/>
      <c r="J39" s="120"/>
      <c r="K39" s="120"/>
      <c r="L39" s="120"/>
      <c r="M39" s="120"/>
    </row>
    <row r="40" spans="2:19" x14ac:dyDescent="0.2">
      <c r="O40" s="720"/>
      <c r="P40" s="720"/>
      <c r="Q40" s="720"/>
      <c r="R40" s="720"/>
      <c r="S40" s="720"/>
    </row>
    <row r="41" spans="2:19" x14ac:dyDescent="0.2">
      <c r="C41" s="725" t="s">
        <v>157</v>
      </c>
      <c r="D41" s="725"/>
      <c r="E41" s="725"/>
      <c r="F41" s="725"/>
    </row>
    <row r="42" spans="2:19" x14ac:dyDescent="0.2">
      <c r="C42" s="720"/>
      <c r="D42" s="720"/>
      <c r="E42" s="720"/>
      <c r="F42" s="720"/>
      <c r="G42" s="720"/>
      <c r="H42" s="720"/>
      <c r="I42" s="720"/>
      <c r="J42" s="720"/>
    </row>
    <row r="44" spans="2:19" x14ac:dyDescent="0.2">
      <c r="B44" s="719" t="s">
        <v>165</v>
      </c>
      <c r="C44" s="719"/>
      <c r="D44" s="719"/>
      <c r="E44" s="719"/>
      <c r="F44" s="719"/>
    </row>
    <row r="46" spans="2:19" x14ac:dyDescent="0.2">
      <c r="C46" s="198" t="s">
        <v>158</v>
      </c>
      <c r="D46" s="198"/>
      <c r="E46" s="198"/>
      <c r="F46" s="198"/>
      <c r="G46" s="198"/>
      <c r="H46" s="198"/>
      <c r="I46" s="198"/>
      <c r="J46" s="198"/>
      <c r="K46" s="199"/>
      <c r="L46" s="199"/>
      <c r="M46" s="199"/>
    </row>
    <row r="50" spans="2:13" x14ac:dyDescent="0.2">
      <c r="B50" s="719" t="s">
        <v>166</v>
      </c>
      <c r="C50" s="719"/>
      <c r="D50" s="719"/>
      <c r="E50" s="719"/>
      <c r="F50" s="719"/>
    </row>
    <row r="52" spans="2:13" x14ac:dyDescent="0.2">
      <c r="C52" s="193" t="s">
        <v>159</v>
      </c>
      <c r="D52" s="193"/>
      <c r="E52" s="193"/>
      <c r="F52" s="193"/>
      <c r="G52" s="192"/>
      <c r="H52" s="192"/>
      <c r="I52" s="192"/>
      <c r="J52" s="192"/>
      <c r="K52" s="192"/>
      <c r="L52" s="192"/>
      <c r="M52" s="192"/>
    </row>
    <row r="54" spans="2:13" x14ac:dyDescent="0.2">
      <c r="B54" s="192" t="s">
        <v>167</v>
      </c>
      <c r="C54" s="192"/>
    </row>
    <row r="56" spans="2:13" x14ac:dyDescent="0.2">
      <c r="B56" s="722" t="s">
        <v>235</v>
      </c>
      <c r="C56" s="722"/>
    </row>
  </sheetData>
  <sheetProtection algorithmName="SHA-512" hashValue="7lErKoWAf40mBimEgtD2d6g8z9Mdq1N2T9M4WVWD8t0f7ePRskTjIYlJNsJXFFl81tiFCfEV4lQLFYUmavDRcA==" saltValue="TdYjV6QL0Amqbf84eNrwgw==" spinCount="100000" sheet="1" objects="1" scenarios="1"/>
  <mergeCells count="13">
    <mergeCell ref="B56:C56"/>
    <mergeCell ref="B50:F50"/>
    <mergeCell ref="C42:J42"/>
    <mergeCell ref="B44:F44"/>
    <mergeCell ref="C27:M28"/>
    <mergeCell ref="C33:M33"/>
    <mergeCell ref="C41:F41"/>
    <mergeCell ref="B11:F11"/>
    <mergeCell ref="O40:S40"/>
    <mergeCell ref="B19:F19"/>
    <mergeCell ref="B24:F24"/>
    <mergeCell ref="B5:F5"/>
    <mergeCell ref="C22:K22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  <hyperlink ref="B56" location="'I) Proyección Mensual.'!A2" display="I) Proyección Mensual" xr:uid="{00000000-0004-0000-0100-000018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43"/>
  <sheetViews>
    <sheetView showGridLines="0" zoomScale="80" zoomScaleNormal="80" workbookViewId="0">
      <selection activeCell="F39" sqref="F39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42578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4" t="s">
        <v>199</v>
      </c>
      <c r="F1" s="44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4" t="s">
        <v>192</v>
      </c>
      <c r="F2" s="44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2"/>
      <c r="B4" s="23"/>
      <c r="C4" s="736" t="s">
        <v>0</v>
      </c>
      <c r="D4" s="736"/>
      <c r="E4" s="737" t="s">
        <v>141</v>
      </c>
      <c r="F4" s="738"/>
      <c r="G4" s="739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00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748" t="s">
        <v>145</v>
      </c>
      <c r="B6" s="748"/>
      <c r="C6" s="748"/>
      <c r="D6" s="748"/>
      <c r="E6" s="4"/>
      <c r="F6" s="4"/>
      <c r="G6" s="9"/>
      <c r="H6" s="200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7"/>
      <c r="C7" s="47"/>
      <c r="E7" s="47"/>
      <c r="F7" s="47"/>
      <c r="G7" s="47"/>
      <c r="H7" s="47"/>
      <c r="I7" s="47"/>
      <c r="M7" s="48"/>
    </row>
    <row r="8" spans="1:247" ht="39" customHeight="1" x14ac:dyDescent="0.2">
      <c r="A8" s="263" t="s">
        <v>115</v>
      </c>
      <c r="B8" s="264" t="str">
        <f>+N18</f>
        <v>Ingreso por Matrícula</v>
      </c>
      <c r="C8" s="265" t="str">
        <f>+O18</f>
        <v>Ingreso por Mensualidad</v>
      </c>
      <c r="D8" s="265" t="s">
        <v>126</v>
      </c>
      <c r="E8" s="266" t="s">
        <v>83</v>
      </c>
      <c r="F8" s="267" t="s">
        <v>80</v>
      </c>
      <c r="G8" s="268" t="s">
        <v>81</v>
      </c>
      <c r="H8" s="269" t="s">
        <v>108</v>
      </c>
      <c r="I8" s="270" t="s">
        <v>114</v>
      </c>
      <c r="L8" s="57" t="s">
        <v>113</v>
      </c>
      <c r="N8" s="81"/>
    </row>
    <row r="9" spans="1:247" x14ac:dyDescent="0.2">
      <c r="A9" s="271" t="str">
        <f>+'B) Reajuste Tarifas y Ocupación'!A12</f>
        <v>Jardín Infantil Mar y Cielo</v>
      </c>
      <c r="B9" s="272">
        <f>+N32</f>
        <v>0</v>
      </c>
      <c r="C9" s="273">
        <f>+O32</f>
        <v>0</v>
      </c>
      <c r="D9" s="272">
        <f>+P32</f>
        <v>0</v>
      </c>
      <c r="E9" s="274">
        <f>+B9+D9+C9</f>
        <v>0</v>
      </c>
      <c r="F9" s="275">
        <f>+'C) Costos Directos'!H75</f>
        <v>3395268</v>
      </c>
      <c r="G9" s="276">
        <f>+'D) Costos Indirectos'!$AP$15*(F9/$F$11)</f>
        <v>1441549.1103119662</v>
      </c>
      <c r="H9" s="277">
        <f>+F9+G9</f>
        <v>4836817.1103119664</v>
      </c>
      <c r="I9" s="278">
        <f>E9-H9</f>
        <v>-4836817.1103119664</v>
      </c>
      <c r="L9" s="75">
        <f>+IFERROR(G9/$G$11,0)</f>
        <v>0.63780460749747292</v>
      </c>
      <c r="N9" s="82"/>
    </row>
    <row r="10" spans="1:247" x14ac:dyDescent="0.2">
      <c r="A10" s="271" t="str">
        <f>+'B) Reajuste Tarifas y Ocupación'!A16</f>
        <v>Sala Cuna Mar y Cielo Diurna</v>
      </c>
      <c r="B10" s="272">
        <f>+N42</f>
        <v>0</v>
      </c>
      <c r="C10" s="273">
        <f>+O42</f>
        <v>0</v>
      </c>
      <c r="D10" s="272">
        <f>+P42</f>
        <v>0</v>
      </c>
      <c r="E10" s="274">
        <f>+B10+D10+C10</f>
        <v>0</v>
      </c>
      <c r="F10" s="275">
        <f>+'C) Costos Directos'!H141</f>
        <v>1928099</v>
      </c>
      <c r="G10" s="276">
        <f>+'D) Costos Indirectos'!$AP$15*(F10/$F$11)</f>
        <v>818624.44968803402</v>
      </c>
      <c r="H10" s="277">
        <f>+F10+G10</f>
        <v>2746723.4496880341</v>
      </c>
      <c r="I10" s="278">
        <f>E10-H10</f>
        <v>-2746723.4496880341</v>
      </c>
      <c r="L10" s="75">
        <f>+IFERROR(G10/$G$11,0)</f>
        <v>0.36219539250252708</v>
      </c>
      <c r="N10" s="82"/>
    </row>
    <row r="11" spans="1:247" s="6" customFormat="1" ht="15.75" thickBot="1" x14ac:dyDescent="0.25">
      <c r="A11" s="279" t="s">
        <v>1</v>
      </c>
      <c r="B11" s="280">
        <f>SUM(B9:B10)</f>
        <v>0</v>
      </c>
      <c r="C11" s="280">
        <f>SUM(C9:C10)</f>
        <v>0</v>
      </c>
      <c r="D11" s="280">
        <f>SUM(D9:D10)</f>
        <v>0</v>
      </c>
      <c r="E11" s="281">
        <f>SUM(E9:E10)</f>
        <v>0</v>
      </c>
      <c r="F11" s="280">
        <f>SUM(F9:F10)</f>
        <v>5323367</v>
      </c>
      <c r="G11" s="280">
        <f t="shared" ref="G11:I11" si="0">SUM(G9:G10)</f>
        <v>2260173.56</v>
      </c>
      <c r="H11" s="280">
        <f t="shared" si="0"/>
        <v>7583540.5600000005</v>
      </c>
      <c r="I11" s="282">
        <f t="shared" si="0"/>
        <v>-7583540.5600000005</v>
      </c>
      <c r="L11" s="76">
        <f>SUM(L9:L10)</f>
        <v>1</v>
      </c>
      <c r="N11" s="48"/>
      <c r="O11" s="237"/>
      <c r="IB11" s="4"/>
      <c r="IC11" s="4"/>
      <c r="ID11" s="4"/>
      <c r="IE11" s="4"/>
      <c r="IF11" s="4"/>
      <c r="IG11" s="4"/>
      <c r="IH11" s="4"/>
    </row>
    <row r="12" spans="1:247" s="6" customFormat="1" ht="15.75" customHeight="1" x14ac:dyDescent="0.2">
      <c r="A12" s="11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238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11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6" customFormat="1" ht="15.75" customHeight="1" x14ac:dyDescent="0.2">
      <c r="A16" s="748" t="s">
        <v>146</v>
      </c>
      <c r="B16" s="748"/>
      <c r="C16" s="748"/>
      <c r="D16" s="748"/>
      <c r="E16" s="12"/>
      <c r="F16" s="12"/>
      <c r="G16" s="12"/>
      <c r="H16" s="12"/>
      <c r="I16" s="12"/>
      <c r="J16" s="12"/>
      <c r="K16" s="12"/>
      <c r="L16" s="12"/>
      <c r="M16" s="12"/>
      <c r="N16" s="12"/>
      <c r="IB16" s="4"/>
      <c r="IC16" s="4"/>
      <c r="ID16" s="4"/>
      <c r="IE16" s="4"/>
      <c r="IF16" s="4"/>
      <c r="IG16" s="4"/>
      <c r="IH16" s="4"/>
    </row>
    <row r="17" spans="1:247" s="14" customFormat="1" ht="13.5" thickBot="1" x14ac:dyDescent="0.25">
      <c r="B17" s="47"/>
      <c r="C17" s="47"/>
      <c r="D17" s="47"/>
      <c r="E17" s="47"/>
      <c r="F17" s="47"/>
      <c r="G17" s="47"/>
      <c r="H17" s="47"/>
      <c r="I17" s="13"/>
      <c r="J17" s="13"/>
      <c r="K17" s="13"/>
      <c r="L17" s="3"/>
      <c r="M17" s="3"/>
      <c r="O17" s="15"/>
      <c r="P17" s="15"/>
      <c r="IL17" s="10"/>
      <c r="IM17" s="10"/>
    </row>
    <row r="18" spans="1:247" s="16" customFormat="1" ht="15.75" customHeight="1" x14ac:dyDescent="0.2">
      <c r="A18" s="749" t="s">
        <v>115</v>
      </c>
      <c r="B18" s="751" t="s">
        <v>5</v>
      </c>
      <c r="C18" s="740" t="s">
        <v>2</v>
      </c>
      <c r="D18" s="742" t="s">
        <v>263</v>
      </c>
      <c r="E18" s="743"/>
      <c r="F18" s="743"/>
      <c r="G18" s="743"/>
      <c r="H18" s="744"/>
      <c r="I18" s="745" t="s">
        <v>264</v>
      </c>
      <c r="J18" s="746"/>
      <c r="K18" s="746"/>
      <c r="L18" s="746"/>
      <c r="M18" s="747"/>
      <c r="N18" s="728" t="s">
        <v>90</v>
      </c>
      <c r="O18" s="730" t="s">
        <v>91</v>
      </c>
      <c r="P18" s="726" t="s">
        <v>126</v>
      </c>
      <c r="Q18" s="732" t="s">
        <v>107</v>
      </c>
    </row>
    <row r="19" spans="1:247" s="16" customFormat="1" ht="39" thickBot="1" x14ac:dyDescent="0.25">
      <c r="A19" s="750"/>
      <c r="B19" s="752"/>
      <c r="C19" s="741"/>
      <c r="D19" s="241" t="s">
        <v>87</v>
      </c>
      <c r="E19" s="240" t="s">
        <v>135</v>
      </c>
      <c r="F19" s="240" t="s">
        <v>136</v>
      </c>
      <c r="G19" s="240" t="s">
        <v>88</v>
      </c>
      <c r="H19" s="242" t="s">
        <v>89</v>
      </c>
      <c r="I19" s="241" t="s">
        <v>87</v>
      </c>
      <c r="J19" s="240" t="s">
        <v>135</v>
      </c>
      <c r="K19" s="240" t="s">
        <v>136</v>
      </c>
      <c r="L19" s="240" t="s">
        <v>88</v>
      </c>
      <c r="M19" s="242" t="s">
        <v>89</v>
      </c>
      <c r="N19" s="729"/>
      <c r="O19" s="731"/>
      <c r="P19" s="727"/>
      <c r="Q19" s="733"/>
    </row>
    <row r="20" spans="1:247" ht="12.75" customHeight="1" x14ac:dyDescent="0.2">
      <c r="A20" s="753" t="str">
        <f>+'B) Reajuste Tarifas y Ocupación'!A12</f>
        <v>Jardín Infantil Mar y Cielo</v>
      </c>
      <c r="B20" s="756" t="str">
        <f>+'B) Reajuste Tarifas y Ocupación'!B12</f>
        <v>Media jornada</v>
      </c>
      <c r="C20" s="506" t="s">
        <v>265</v>
      </c>
      <c r="D20" s="250">
        <f t="shared" ref="D20:F24" si="1">+I20</f>
        <v>72100</v>
      </c>
      <c r="E20" s="245">
        <f t="shared" si="1"/>
        <v>86600</v>
      </c>
      <c r="F20" s="245">
        <f t="shared" si="1"/>
        <v>86600</v>
      </c>
      <c r="G20" s="245">
        <f t="shared" ref="G20:H21" si="2">+L20</f>
        <v>113000</v>
      </c>
      <c r="H20" s="251">
        <f t="shared" si="2"/>
        <v>133500</v>
      </c>
      <c r="I20" s="250">
        <f>+'B) Reajuste Tarifas y Ocupación'!M12</f>
        <v>72100</v>
      </c>
      <c r="J20" s="245">
        <f>+'B) Reajuste Tarifas y Ocupación'!N12</f>
        <v>86600</v>
      </c>
      <c r="K20" s="245">
        <f>+'B) Reajuste Tarifas y Ocupación'!O12</f>
        <v>86600</v>
      </c>
      <c r="L20" s="245">
        <f>+'B) Reajuste Tarifas y Ocupación'!P12</f>
        <v>113000</v>
      </c>
      <c r="M20" s="251">
        <f>+'B) Reajuste Tarifas y Ocupación'!Q12</f>
        <v>133500</v>
      </c>
      <c r="N20" s="256"/>
      <c r="O20" s="246"/>
      <c r="P20" s="259">
        <f>+'B) Reajuste Tarifas y Ocupación'!C12</f>
        <v>63800</v>
      </c>
      <c r="Q20" s="734"/>
    </row>
    <row r="21" spans="1:247" x14ac:dyDescent="0.2">
      <c r="A21" s="754"/>
      <c r="B21" s="757"/>
      <c r="C21" s="239" t="s">
        <v>7</v>
      </c>
      <c r="D21" s="252">
        <f t="shared" si="1"/>
        <v>0</v>
      </c>
      <c r="E21" s="244">
        <f t="shared" si="1"/>
        <v>0</v>
      </c>
      <c r="F21" s="244">
        <f t="shared" si="1"/>
        <v>0</v>
      </c>
      <c r="G21" s="244">
        <f t="shared" si="2"/>
        <v>0</v>
      </c>
      <c r="H21" s="253">
        <f t="shared" si="2"/>
        <v>0</v>
      </c>
      <c r="I21" s="252">
        <f>+'B) Reajuste Tarifas y Ocupación'!C27</f>
        <v>0</v>
      </c>
      <c r="J21" s="244">
        <f>+'B) Reajuste Tarifas y Ocupación'!D27</f>
        <v>0</v>
      </c>
      <c r="K21" s="244">
        <f>+'B) Reajuste Tarifas y Ocupación'!E27</f>
        <v>0</v>
      </c>
      <c r="L21" s="244">
        <f>+'B) Reajuste Tarifas y Ocupación'!F27</f>
        <v>0</v>
      </c>
      <c r="M21" s="253">
        <f>+'B) Reajuste Tarifas y Ocupación'!G27</f>
        <v>0</v>
      </c>
      <c r="N21" s="257"/>
      <c r="O21" s="243"/>
      <c r="P21" s="260">
        <v>0</v>
      </c>
      <c r="Q21" s="735"/>
    </row>
    <row r="22" spans="1:247" ht="13.5" thickBot="1" x14ac:dyDescent="0.25">
      <c r="A22" s="754"/>
      <c r="B22" s="758"/>
      <c r="C22" s="247" t="s">
        <v>9</v>
      </c>
      <c r="D22" s="254">
        <f>D21*D20</f>
        <v>0</v>
      </c>
      <c r="E22" s="248">
        <f>E21*E20</f>
        <v>0</v>
      </c>
      <c r="F22" s="248">
        <f t="shared" ref="F22" si="3">F21*F20</f>
        <v>0</v>
      </c>
      <c r="G22" s="248">
        <f t="shared" ref="G22:H22" si="4">G21*G20</f>
        <v>0</v>
      </c>
      <c r="H22" s="255">
        <f t="shared" si="4"/>
        <v>0</v>
      </c>
      <c r="I22" s="299">
        <f>I21*I20*10</f>
        <v>0</v>
      </c>
      <c r="J22" s="300">
        <f t="shared" ref="J22:M22" si="5">J21*J20*10</f>
        <v>0</v>
      </c>
      <c r="K22" s="300">
        <f t="shared" ref="K22" si="6">K21*K20*10</f>
        <v>0</v>
      </c>
      <c r="L22" s="300">
        <f t="shared" si="5"/>
        <v>0</v>
      </c>
      <c r="M22" s="301">
        <f t="shared" si="5"/>
        <v>0</v>
      </c>
      <c r="N22" s="258">
        <f>SUM(D22:H22)</f>
        <v>0</v>
      </c>
      <c r="O22" s="249">
        <f>SUM(I22:M22)</f>
        <v>0</v>
      </c>
      <c r="P22" s="261">
        <f>P21*P20</f>
        <v>0</v>
      </c>
      <c r="Q22" s="262">
        <f>N22+O22+P22</f>
        <v>0</v>
      </c>
    </row>
    <row r="23" spans="1:247" x14ac:dyDescent="0.2">
      <c r="A23" s="754"/>
      <c r="B23" s="756" t="str">
        <f>'B) Reajuste Tarifas y Ocupación'!B13</f>
        <v>Media jornada extendida</v>
      </c>
      <c r="C23" s="506" t="s">
        <v>265</v>
      </c>
      <c r="D23" s="250">
        <f t="shared" si="1"/>
        <v>118700</v>
      </c>
      <c r="E23" s="245">
        <f t="shared" ref="E23:E24" si="7">+J23</f>
        <v>142400</v>
      </c>
      <c r="F23" s="245">
        <f t="shared" ref="F23:F24" si="8">+K23</f>
        <v>142400</v>
      </c>
      <c r="G23" s="245">
        <f t="shared" ref="G23:G24" si="9">+L23</f>
        <v>148400</v>
      </c>
      <c r="H23" s="251">
        <f t="shared" ref="H23:H24" si="10">+M23</f>
        <v>178000</v>
      </c>
      <c r="I23" s="250">
        <f>+'B) Reajuste Tarifas y Ocupación'!M13</f>
        <v>118700</v>
      </c>
      <c r="J23" s="250">
        <f>+'B) Reajuste Tarifas y Ocupación'!N13</f>
        <v>142400</v>
      </c>
      <c r="K23" s="250">
        <f>+'B) Reajuste Tarifas y Ocupación'!O13</f>
        <v>142400</v>
      </c>
      <c r="L23" s="250">
        <f>+'B) Reajuste Tarifas y Ocupación'!P13</f>
        <v>148400</v>
      </c>
      <c r="M23" s="250">
        <f>+'B) Reajuste Tarifas y Ocupación'!Q13</f>
        <v>178000</v>
      </c>
      <c r="N23" s="256"/>
      <c r="O23" s="246"/>
      <c r="P23" s="259">
        <f>+'B) Reajuste Tarifas y Ocupación'!C13</f>
        <v>105000</v>
      </c>
      <c r="Q23" s="734"/>
    </row>
    <row r="24" spans="1:247" x14ac:dyDescent="0.2">
      <c r="A24" s="754"/>
      <c r="B24" s="757"/>
      <c r="C24" s="239" t="s">
        <v>7</v>
      </c>
      <c r="D24" s="252">
        <f t="shared" si="1"/>
        <v>0</v>
      </c>
      <c r="E24" s="244">
        <f t="shared" si="7"/>
        <v>0</v>
      </c>
      <c r="F24" s="244">
        <f t="shared" si="8"/>
        <v>0</v>
      </c>
      <c r="G24" s="244">
        <f t="shared" si="9"/>
        <v>0</v>
      </c>
      <c r="H24" s="253">
        <f t="shared" si="10"/>
        <v>0</v>
      </c>
      <c r="I24" s="252">
        <f>+'B) Reajuste Tarifas y Ocupación'!C28</f>
        <v>0</v>
      </c>
      <c r="J24" s="252">
        <f>+'B) Reajuste Tarifas y Ocupación'!D28</f>
        <v>0</v>
      </c>
      <c r="K24" s="252">
        <f>+'B) Reajuste Tarifas y Ocupación'!E28</f>
        <v>0</v>
      </c>
      <c r="L24" s="252">
        <f>+'B) Reajuste Tarifas y Ocupación'!F28</f>
        <v>0</v>
      </c>
      <c r="M24" s="252">
        <f>+'B) Reajuste Tarifas y Ocupación'!G28</f>
        <v>0</v>
      </c>
      <c r="N24" s="257"/>
      <c r="O24" s="243"/>
      <c r="P24" s="260">
        <v>0</v>
      </c>
      <c r="Q24" s="735"/>
    </row>
    <row r="25" spans="1:247" ht="13.5" thickBot="1" x14ac:dyDescent="0.25">
      <c r="A25" s="754"/>
      <c r="B25" s="758"/>
      <c r="C25" s="247" t="s">
        <v>9</v>
      </c>
      <c r="D25" s="254">
        <f>D24*D23</f>
        <v>0</v>
      </c>
      <c r="E25" s="248">
        <f>E24*E23</f>
        <v>0</v>
      </c>
      <c r="F25" s="248">
        <f t="shared" ref="F25:H25" si="11">F24*F23</f>
        <v>0</v>
      </c>
      <c r="G25" s="248">
        <f t="shared" si="11"/>
        <v>0</v>
      </c>
      <c r="H25" s="255">
        <f t="shared" si="11"/>
        <v>0</v>
      </c>
      <c r="I25" s="299">
        <f>I24*I23*10</f>
        <v>0</v>
      </c>
      <c r="J25" s="300">
        <f t="shared" ref="J25:M25" si="12">J24*J23*10</f>
        <v>0</v>
      </c>
      <c r="K25" s="300">
        <f t="shared" si="12"/>
        <v>0</v>
      </c>
      <c r="L25" s="300">
        <f t="shared" si="12"/>
        <v>0</v>
      </c>
      <c r="M25" s="301">
        <f t="shared" si="12"/>
        <v>0</v>
      </c>
      <c r="N25" s="258">
        <f>SUM(D25:H25)</f>
        <v>0</v>
      </c>
      <c r="O25" s="249">
        <f>SUM(I25:M25)</f>
        <v>0</v>
      </c>
      <c r="P25" s="261">
        <f>P24*P23</f>
        <v>0</v>
      </c>
      <c r="Q25" s="262">
        <f>N25+O25+P25</f>
        <v>0</v>
      </c>
    </row>
    <row r="26" spans="1:247" ht="12.75" customHeight="1" x14ac:dyDescent="0.2">
      <c r="A26" s="754"/>
      <c r="B26" s="756" t="str">
        <f>+'B) Reajuste Tarifas y Ocupación'!B14</f>
        <v xml:space="preserve">Doble jornada </v>
      </c>
      <c r="C26" s="506" t="s">
        <v>265</v>
      </c>
      <c r="D26" s="250">
        <f t="shared" ref="D26:D27" si="13">+I26</f>
        <v>107400</v>
      </c>
      <c r="E26" s="245">
        <f t="shared" ref="E26:E27" si="14">+J26</f>
        <v>128900</v>
      </c>
      <c r="F26" s="245">
        <f t="shared" ref="F26:F27" si="15">+K26</f>
        <v>128900</v>
      </c>
      <c r="G26" s="245">
        <f t="shared" ref="G26:G27" si="16">+L26</f>
        <v>161100</v>
      </c>
      <c r="H26" s="298">
        <f t="shared" ref="H26:H27" si="17">+M26</f>
        <v>188900</v>
      </c>
      <c r="I26" s="250">
        <f>+'B) Reajuste Tarifas y Ocupación'!M14</f>
        <v>107400</v>
      </c>
      <c r="J26" s="245">
        <f>+'B) Reajuste Tarifas y Ocupación'!N14</f>
        <v>128900</v>
      </c>
      <c r="K26" s="245">
        <f>+'B) Reajuste Tarifas y Ocupación'!O14</f>
        <v>128900</v>
      </c>
      <c r="L26" s="245">
        <f>+'B) Reajuste Tarifas y Ocupación'!P14</f>
        <v>161100</v>
      </c>
      <c r="M26" s="251">
        <f>+'B) Reajuste Tarifas y Ocupación'!Q14</f>
        <v>188900</v>
      </c>
      <c r="N26" s="256"/>
      <c r="O26" s="246"/>
      <c r="P26" s="259">
        <f>+'B) Reajuste Tarifas y Ocupación'!C14</f>
        <v>95000</v>
      </c>
      <c r="Q26" s="734"/>
    </row>
    <row r="27" spans="1:247" x14ac:dyDescent="0.2">
      <c r="A27" s="754"/>
      <c r="B27" s="757"/>
      <c r="C27" s="239" t="s">
        <v>7</v>
      </c>
      <c r="D27" s="252">
        <f t="shared" si="13"/>
        <v>0</v>
      </c>
      <c r="E27" s="244">
        <f t="shared" si="14"/>
        <v>0</v>
      </c>
      <c r="F27" s="244">
        <f t="shared" si="15"/>
        <v>0</v>
      </c>
      <c r="G27" s="244">
        <f t="shared" si="16"/>
        <v>0</v>
      </c>
      <c r="H27" s="302">
        <f t="shared" si="17"/>
        <v>0</v>
      </c>
      <c r="I27" s="252">
        <f>+'B) Reajuste Tarifas y Ocupación'!C29</f>
        <v>0</v>
      </c>
      <c r="J27" s="244">
        <f>+'B) Reajuste Tarifas y Ocupación'!D29</f>
        <v>0</v>
      </c>
      <c r="K27" s="244">
        <f>+'B) Reajuste Tarifas y Ocupación'!E29</f>
        <v>0</v>
      </c>
      <c r="L27" s="244">
        <f>+'B) Reajuste Tarifas y Ocupación'!F29</f>
        <v>0</v>
      </c>
      <c r="M27" s="253">
        <f>+'B) Reajuste Tarifas y Ocupación'!G29</f>
        <v>0</v>
      </c>
      <c r="N27" s="257"/>
      <c r="O27" s="243"/>
      <c r="P27" s="260">
        <v>0</v>
      </c>
      <c r="Q27" s="735"/>
    </row>
    <row r="28" spans="1:247" ht="13.5" thickBot="1" x14ac:dyDescent="0.25">
      <c r="A28" s="754"/>
      <c r="B28" s="758"/>
      <c r="C28" s="247" t="s">
        <v>9</v>
      </c>
      <c r="D28" s="254">
        <f>D27*D26</f>
        <v>0</v>
      </c>
      <c r="E28" s="248">
        <f>E27*E26</f>
        <v>0</v>
      </c>
      <c r="F28" s="248">
        <f t="shared" ref="F28:H28" si="18">F27*F26</f>
        <v>0</v>
      </c>
      <c r="G28" s="248">
        <f t="shared" si="18"/>
        <v>0</v>
      </c>
      <c r="H28" s="261">
        <f t="shared" si="18"/>
        <v>0</v>
      </c>
      <c r="I28" s="254">
        <f>I27*I26*10</f>
        <v>0</v>
      </c>
      <c r="J28" s="248">
        <f t="shared" ref="J28:M28" si="19">J27*J26*10</f>
        <v>0</v>
      </c>
      <c r="K28" s="248">
        <f t="shared" si="19"/>
        <v>0</v>
      </c>
      <c r="L28" s="248">
        <f t="shared" si="19"/>
        <v>0</v>
      </c>
      <c r="M28" s="255">
        <f t="shared" si="19"/>
        <v>0</v>
      </c>
      <c r="N28" s="258">
        <f>SUM(D28:H28)</f>
        <v>0</v>
      </c>
      <c r="O28" s="249">
        <f>SUM(I28:M28)</f>
        <v>0</v>
      </c>
      <c r="P28" s="261">
        <f>P27*P26</f>
        <v>0</v>
      </c>
      <c r="Q28" s="262">
        <f>N28+O28+P28</f>
        <v>0</v>
      </c>
    </row>
    <row r="29" spans="1:247" x14ac:dyDescent="0.2">
      <c r="A29" s="754"/>
      <c r="B29" s="756" t="str">
        <f>+'B) Reajuste Tarifas y Ocupación'!B15</f>
        <v>Jornada completa</v>
      </c>
      <c r="C29" s="506" t="s">
        <v>265</v>
      </c>
      <c r="D29" s="250">
        <f t="shared" ref="D29:F30" si="20">+I29</f>
        <v>167500</v>
      </c>
      <c r="E29" s="245">
        <f t="shared" si="20"/>
        <v>201000</v>
      </c>
      <c r="F29" s="245">
        <f t="shared" si="20"/>
        <v>201000</v>
      </c>
      <c r="G29" s="245">
        <f t="shared" ref="G29:H30" si="21">+L29</f>
        <v>209400</v>
      </c>
      <c r="H29" s="251">
        <f t="shared" si="21"/>
        <v>217800</v>
      </c>
      <c r="I29" s="303">
        <f>+'B) Reajuste Tarifas y Ocupación'!M15</f>
        <v>167500</v>
      </c>
      <c r="J29" s="304">
        <f>+'B) Reajuste Tarifas y Ocupación'!N15</f>
        <v>201000</v>
      </c>
      <c r="K29" s="304">
        <f>+'B) Reajuste Tarifas y Ocupación'!O15</f>
        <v>201000</v>
      </c>
      <c r="L29" s="304">
        <f>+'B) Reajuste Tarifas y Ocupación'!P15</f>
        <v>209400</v>
      </c>
      <c r="M29" s="305">
        <f>+'B) Reajuste Tarifas y Ocupación'!Q15</f>
        <v>217800</v>
      </c>
      <c r="N29" s="256"/>
      <c r="O29" s="246"/>
      <c r="P29" s="259">
        <f>+'B) Reajuste Tarifas y Ocupación'!C15</f>
        <v>148200</v>
      </c>
      <c r="Q29" s="734"/>
    </row>
    <row r="30" spans="1:247" x14ac:dyDescent="0.2">
      <c r="A30" s="754"/>
      <c r="B30" s="757"/>
      <c r="C30" s="239" t="s">
        <v>7</v>
      </c>
      <c r="D30" s="252">
        <f t="shared" si="20"/>
        <v>0</v>
      </c>
      <c r="E30" s="244">
        <f t="shared" si="20"/>
        <v>0</v>
      </c>
      <c r="F30" s="244">
        <f t="shared" si="20"/>
        <v>0</v>
      </c>
      <c r="G30" s="244">
        <f t="shared" si="21"/>
        <v>0</v>
      </c>
      <c r="H30" s="253">
        <f t="shared" si="21"/>
        <v>0</v>
      </c>
      <c r="I30" s="252">
        <f>+'B) Reajuste Tarifas y Ocupación'!C30</f>
        <v>0</v>
      </c>
      <c r="J30" s="244">
        <f>+'B) Reajuste Tarifas y Ocupación'!D30</f>
        <v>0</v>
      </c>
      <c r="K30" s="244">
        <f>+'B) Reajuste Tarifas y Ocupación'!E30</f>
        <v>0</v>
      </c>
      <c r="L30" s="244">
        <f>+'B) Reajuste Tarifas y Ocupación'!F30</f>
        <v>0</v>
      </c>
      <c r="M30" s="253">
        <f>+'B) Reajuste Tarifas y Ocupación'!G30</f>
        <v>0</v>
      </c>
      <c r="N30" s="257"/>
      <c r="O30" s="243"/>
      <c r="P30" s="260">
        <v>0</v>
      </c>
      <c r="Q30" s="735"/>
    </row>
    <row r="31" spans="1:247" ht="13.5" thickBot="1" x14ac:dyDescent="0.25">
      <c r="A31" s="754"/>
      <c r="B31" s="757"/>
      <c r="C31" s="557" t="s">
        <v>9</v>
      </c>
      <c r="D31" s="558">
        <f t="shared" ref="D31:H31" si="22">D30*D29</f>
        <v>0</v>
      </c>
      <c r="E31" s="559">
        <f t="shared" si="22"/>
        <v>0</v>
      </c>
      <c r="F31" s="559">
        <f t="shared" ref="F31" si="23">F30*F29</f>
        <v>0</v>
      </c>
      <c r="G31" s="559">
        <f t="shared" si="22"/>
        <v>0</v>
      </c>
      <c r="H31" s="560">
        <f t="shared" si="22"/>
        <v>0</v>
      </c>
      <c r="I31" s="558">
        <f t="shared" ref="I31:M31" si="24">I30*I29*10</f>
        <v>0</v>
      </c>
      <c r="J31" s="559">
        <f t="shared" si="24"/>
        <v>0</v>
      </c>
      <c r="K31" s="559">
        <f t="shared" ref="K31" si="25">K30*K29*10</f>
        <v>0</v>
      </c>
      <c r="L31" s="559">
        <f t="shared" si="24"/>
        <v>0</v>
      </c>
      <c r="M31" s="560">
        <f t="shared" si="24"/>
        <v>0</v>
      </c>
      <c r="N31" s="561">
        <f>SUM(D31:H31)</f>
        <v>0</v>
      </c>
      <c r="O31" s="562">
        <f>SUM(I31:M31)</f>
        <v>0</v>
      </c>
      <c r="P31" s="563">
        <f>P30*P29</f>
        <v>0</v>
      </c>
      <c r="Q31" s="564">
        <f>N31+O31+P31</f>
        <v>0</v>
      </c>
    </row>
    <row r="32" spans="1:247" s="10" customFormat="1" ht="15.75" thickBot="1" x14ac:dyDescent="0.25">
      <c r="A32" s="755"/>
      <c r="B32" s="770" t="s">
        <v>10</v>
      </c>
      <c r="C32" s="771"/>
      <c r="D32" s="314">
        <f>+D22+D28+D31</f>
        <v>0</v>
      </c>
      <c r="E32" s="314">
        <f t="shared" ref="E32:M32" si="26">+E22+E28+E31</f>
        <v>0</v>
      </c>
      <c r="F32" s="314">
        <f t="shared" si="26"/>
        <v>0</v>
      </c>
      <c r="G32" s="314">
        <f t="shared" si="26"/>
        <v>0</v>
      </c>
      <c r="H32" s="314">
        <f t="shared" si="26"/>
        <v>0</v>
      </c>
      <c r="I32" s="314">
        <f t="shared" si="26"/>
        <v>0</v>
      </c>
      <c r="J32" s="314">
        <f t="shared" si="26"/>
        <v>0</v>
      </c>
      <c r="K32" s="314">
        <f t="shared" si="26"/>
        <v>0</v>
      </c>
      <c r="L32" s="314">
        <f t="shared" si="26"/>
        <v>0</v>
      </c>
      <c r="M32" s="314">
        <f t="shared" si="26"/>
        <v>0</v>
      </c>
      <c r="N32" s="314">
        <f>+N22+N25+N28+N31</f>
        <v>0</v>
      </c>
      <c r="O32" s="314">
        <f>+O22+O25+O28+O31</f>
        <v>0</v>
      </c>
      <c r="P32" s="314">
        <f>+P22+P25+P28+P31</f>
        <v>0</v>
      </c>
      <c r="Q32" s="317">
        <f>+Q22+Q25+Q28+Q31</f>
        <v>0</v>
      </c>
    </row>
    <row r="33" spans="1:17" s="414" customFormat="1" ht="12.75" customHeight="1" x14ac:dyDescent="0.2">
      <c r="A33" s="761" t="str">
        <f>+'B) Reajuste Tarifas y Ocupación'!A16</f>
        <v>Sala Cuna Mar y Cielo Diurna</v>
      </c>
      <c r="B33" s="764" t="str">
        <f>+'[1]B) Reajuste Tarifas y Ocupación'!B15</f>
        <v>Diurna</v>
      </c>
      <c r="C33" s="506" t="s">
        <v>265</v>
      </c>
      <c r="D33" s="403"/>
      <c r="E33" s="408">
        <f t="shared" ref="E33:H34" si="27">+J33</f>
        <v>416900</v>
      </c>
      <c r="F33" s="408">
        <f t="shared" si="27"/>
        <v>416900</v>
      </c>
      <c r="G33" s="408">
        <f t="shared" si="27"/>
        <v>434200</v>
      </c>
      <c r="H33" s="409">
        <f>+M33</f>
        <v>521100</v>
      </c>
      <c r="I33" s="410">
        <f>+'B) Reajuste Tarifas y Ocupación'!M16</f>
        <v>347400</v>
      </c>
      <c r="J33" s="408">
        <f>+'B) Reajuste Tarifas y Ocupación'!N16</f>
        <v>416900</v>
      </c>
      <c r="K33" s="408">
        <f>+'B) Reajuste Tarifas y Ocupación'!O16</f>
        <v>416900</v>
      </c>
      <c r="L33" s="408">
        <f>+'B) Reajuste Tarifas y Ocupación'!P16</f>
        <v>434200</v>
      </c>
      <c r="M33" s="411">
        <f>+'B) Reajuste Tarifas y Ocupación'!Q16</f>
        <v>521100</v>
      </c>
      <c r="N33" s="412"/>
      <c r="O33" s="413"/>
      <c r="P33" s="413"/>
      <c r="Q33" s="768"/>
    </row>
    <row r="34" spans="1:17" s="414" customFormat="1" ht="12.75" customHeight="1" x14ac:dyDescent="0.2">
      <c r="A34" s="762"/>
      <c r="B34" s="765"/>
      <c r="C34" s="415" t="s">
        <v>7</v>
      </c>
      <c r="D34" s="406"/>
      <c r="E34" s="416">
        <f t="shared" si="27"/>
        <v>0</v>
      </c>
      <c r="F34" s="416">
        <f t="shared" si="27"/>
        <v>0</v>
      </c>
      <c r="G34" s="416">
        <f t="shared" si="27"/>
        <v>0</v>
      </c>
      <c r="H34" s="417">
        <f t="shared" si="27"/>
        <v>0</v>
      </c>
      <c r="I34" s="418">
        <f>+'B) Reajuste Tarifas y Ocupación'!C31</f>
        <v>0</v>
      </c>
      <c r="J34" s="416">
        <f>+'B) Reajuste Tarifas y Ocupación'!D31</f>
        <v>0</v>
      </c>
      <c r="K34" s="416">
        <f>+'B) Reajuste Tarifas y Ocupación'!E31</f>
        <v>0</v>
      </c>
      <c r="L34" s="416">
        <f>+'B) Reajuste Tarifas y Ocupación'!F31</f>
        <v>0</v>
      </c>
      <c r="M34" s="419">
        <f>+'B) Reajuste Tarifas y Ocupación'!G31</f>
        <v>0</v>
      </c>
      <c r="N34" s="420"/>
      <c r="O34" s="421"/>
      <c r="P34" s="421"/>
      <c r="Q34" s="769"/>
    </row>
    <row r="35" spans="1:17" s="414" customFormat="1" ht="13.5" customHeight="1" thickBot="1" x14ac:dyDescent="0.25">
      <c r="A35" s="762"/>
      <c r="B35" s="766"/>
      <c r="C35" s="422" t="s">
        <v>9</v>
      </c>
      <c r="D35" s="423">
        <f>D34*D33</f>
        <v>0</v>
      </c>
      <c r="E35" s="424">
        <f>E34*E33</f>
        <v>0</v>
      </c>
      <c r="F35" s="424">
        <f>F34*F33</f>
        <v>0</v>
      </c>
      <c r="G35" s="424">
        <f>G34*G33</f>
        <v>0</v>
      </c>
      <c r="H35" s="425">
        <f>H34*H33</f>
        <v>0</v>
      </c>
      <c r="I35" s="423">
        <f>I34*I33*12</f>
        <v>0</v>
      </c>
      <c r="J35" s="424">
        <f>J34*J33*12</f>
        <v>0</v>
      </c>
      <c r="K35" s="424">
        <f>K34*K33*12</f>
        <v>0</v>
      </c>
      <c r="L35" s="424">
        <f>L34*L33*12</f>
        <v>0</v>
      </c>
      <c r="M35" s="426">
        <f>M34*M33*12</f>
        <v>0</v>
      </c>
      <c r="N35" s="427">
        <f>SUM(D35:H35)</f>
        <v>0</v>
      </c>
      <c r="O35" s="428">
        <f>SUM(I35:M35)</f>
        <v>0</v>
      </c>
      <c r="P35" s="425">
        <f>P34*P33</f>
        <v>0</v>
      </c>
      <c r="Q35" s="429">
        <f>N35+O35+P35</f>
        <v>0</v>
      </c>
    </row>
    <row r="36" spans="1:17" s="414" customFormat="1" ht="12.75" customHeight="1" x14ac:dyDescent="0.2">
      <c r="A36" s="762"/>
      <c r="B36" s="764" t="str">
        <f>+'[1]B) Reajuste Tarifas y Ocupación'!B16</f>
        <v>Nocturna</v>
      </c>
      <c r="C36" s="506" t="s">
        <v>265</v>
      </c>
      <c r="D36" s="406"/>
      <c r="E36" s="404"/>
      <c r="F36" s="404"/>
      <c r="G36" s="404"/>
      <c r="H36" s="405"/>
      <c r="I36" s="430"/>
      <c r="J36" s="431"/>
      <c r="K36" s="431"/>
      <c r="L36" s="431"/>
      <c r="M36" s="432"/>
      <c r="N36" s="412"/>
      <c r="O36" s="413"/>
      <c r="P36" s="413"/>
      <c r="Q36" s="768"/>
    </row>
    <row r="37" spans="1:17" s="414" customFormat="1" ht="12.75" customHeight="1" x14ac:dyDescent="0.2">
      <c r="A37" s="762"/>
      <c r="B37" s="765"/>
      <c r="C37" s="415" t="s">
        <v>7</v>
      </c>
      <c r="D37" s="406"/>
      <c r="E37" s="433"/>
      <c r="F37" s="433"/>
      <c r="G37" s="433"/>
      <c r="H37" s="434"/>
      <c r="I37" s="435"/>
      <c r="J37" s="433"/>
      <c r="K37" s="433"/>
      <c r="L37" s="433"/>
      <c r="M37" s="436"/>
      <c r="N37" s="420"/>
      <c r="O37" s="421"/>
      <c r="P37" s="421"/>
      <c r="Q37" s="769"/>
    </row>
    <row r="38" spans="1:17" s="414" customFormat="1" ht="13.5" customHeight="1" thickBot="1" x14ac:dyDescent="0.25">
      <c r="A38" s="762"/>
      <c r="B38" s="766"/>
      <c r="C38" s="422" t="s">
        <v>9</v>
      </c>
      <c r="D38" s="423">
        <f>D37*D36</f>
        <v>0</v>
      </c>
      <c r="E38" s="424">
        <f>E37*E36</f>
        <v>0</v>
      </c>
      <c r="F38" s="424">
        <f>F37*F36</f>
        <v>0</v>
      </c>
      <c r="G38" s="424">
        <f>G37*G36</f>
        <v>0</v>
      </c>
      <c r="H38" s="425">
        <f>H37*H36</f>
        <v>0</v>
      </c>
      <c r="I38" s="437">
        <f>I37*I36*12</f>
        <v>0</v>
      </c>
      <c r="J38" s="438">
        <f>J37*J36*12</f>
        <v>0</v>
      </c>
      <c r="K38" s="438">
        <f>K37*K36*12</f>
        <v>0</v>
      </c>
      <c r="L38" s="438">
        <f>L37*L36*12</f>
        <v>0</v>
      </c>
      <c r="M38" s="439">
        <f>M37*M36*12</f>
        <v>0</v>
      </c>
      <c r="N38" s="427">
        <f>SUM(D38:H38)</f>
        <v>0</v>
      </c>
      <c r="O38" s="428">
        <f>SUM(I38:M38)</f>
        <v>0</v>
      </c>
      <c r="P38" s="425">
        <f>P37*P36</f>
        <v>0</v>
      </c>
      <c r="Q38" s="429">
        <f>N38+O38+P38</f>
        <v>0</v>
      </c>
    </row>
    <row r="39" spans="1:17" s="414" customFormat="1" ht="12.75" customHeight="1" x14ac:dyDescent="0.2">
      <c r="A39" s="762"/>
      <c r="B39" s="764" t="str">
        <f>+'[1]B) Reajuste Tarifas y Ocupación'!B17</f>
        <v>Media Jornada</v>
      </c>
      <c r="C39" s="506" t="s">
        <v>265</v>
      </c>
      <c r="D39" s="403"/>
      <c r="E39" s="408">
        <f t="shared" ref="E39:E40" si="28">+J39</f>
        <v>0</v>
      </c>
      <c r="F39" s="408">
        <f t="shared" ref="F39:F40" si="29">+K39</f>
        <v>0</v>
      </c>
      <c r="G39" s="408">
        <f t="shared" ref="G39:G40" si="30">+L39</f>
        <v>0</v>
      </c>
      <c r="H39" s="409">
        <f>+M39</f>
        <v>0</v>
      </c>
      <c r="I39" s="410">
        <f>+'B) Reajuste Tarifas y Ocupación'!M22</f>
        <v>0</v>
      </c>
      <c r="J39" s="408">
        <f>+'B) Reajuste Tarifas y Ocupación'!N22</f>
        <v>0</v>
      </c>
      <c r="K39" s="408">
        <f>+'B) Reajuste Tarifas y Ocupación'!O22</f>
        <v>0</v>
      </c>
      <c r="L39" s="408">
        <f>+'B) Reajuste Tarifas y Ocupación'!P22</f>
        <v>0</v>
      </c>
      <c r="M39" s="411">
        <f>+'B) Reajuste Tarifas y Ocupación'!Q22</f>
        <v>0</v>
      </c>
      <c r="N39" s="412"/>
      <c r="O39" s="413"/>
      <c r="P39" s="413"/>
      <c r="Q39" s="768"/>
    </row>
    <row r="40" spans="1:17" s="414" customFormat="1" ht="12.75" customHeight="1" x14ac:dyDescent="0.2">
      <c r="A40" s="762"/>
      <c r="B40" s="765"/>
      <c r="C40" s="415" t="s">
        <v>7</v>
      </c>
      <c r="D40" s="406"/>
      <c r="E40" s="416">
        <f t="shared" si="28"/>
        <v>0</v>
      </c>
      <c r="F40" s="416">
        <f t="shared" si="29"/>
        <v>0</v>
      </c>
      <c r="G40" s="416">
        <f t="shared" si="30"/>
        <v>0</v>
      </c>
      <c r="H40" s="417">
        <f t="shared" ref="H40" si="31">+M40</f>
        <v>0</v>
      </c>
      <c r="I40" s="418">
        <f>+'B) Reajuste Tarifas y Ocupación'!C33</f>
        <v>0</v>
      </c>
      <c r="J40" s="416">
        <f>+'B) Reajuste Tarifas y Ocupación'!D33</f>
        <v>0</v>
      </c>
      <c r="K40" s="416">
        <f>+'B) Reajuste Tarifas y Ocupación'!E33</f>
        <v>0</v>
      </c>
      <c r="L40" s="416">
        <f>+'B) Reajuste Tarifas y Ocupación'!F33</f>
        <v>0</v>
      </c>
      <c r="M40" s="419">
        <f>+'B) Reajuste Tarifas y Ocupación'!G33</f>
        <v>0</v>
      </c>
      <c r="N40" s="420"/>
      <c r="O40" s="421"/>
      <c r="P40" s="421"/>
      <c r="Q40" s="769"/>
    </row>
    <row r="41" spans="1:17" s="414" customFormat="1" ht="13.5" customHeight="1" thickBot="1" x14ac:dyDescent="0.25">
      <c r="A41" s="762"/>
      <c r="B41" s="766"/>
      <c r="C41" s="422" t="s">
        <v>9</v>
      </c>
      <c r="D41" s="423">
        <f>D40*D39</f>
        <v>0</v>
      </c>
      <c r="E41" s="424">
        <f>E40*E39</f>
        <v>0</v>
      </c>
      <c r="F41" s="424">
        <f>F40*F39</f>
        <v>0</v>
      </c>
      <c r="G41" s="424">
        <f>G40*G39</f>
        <v>0</v>
      </c>
      <c r="H41" s="425">
        <f>H40*H39</f>
        <v>0</v>
      </c>
      <c r="I41" s="423">
        <f>I40*I39*12</f>
        <v>0</v>
      </c>
      <c r="J41" s="424">
        <f>J40*J39*12</f>
        <v>0</v>
      </c>
      <c r="K41" s="424">
        <f>K40*K39*12</f>
        <v>0</v>
      </c>
      <c r="L41" s="424">
        <f>L40*L39*12</f>
        <v>0</v>
      </c>
      <c r="M41" s="426">
        <f>M40*M39*12</f>
        <v>0</v>
      </c>
      <c r="N41" s="427">
        <f>SUM(D41:H41)</f>
        <v>0</v>
      </c>
      <c r="O41" s="428">
        <f>SUM(I41:M41)</f>
        <v>0</v>
      </c>
      <c r="P41" s="425">
        <f>P40*P39</f>
        <v>0</v>
      </c>
      <c r="Q41" s="429">
        <f>N41+O41+P41</f>
        <v>0</v>
      </c>
    </row>
    <row r="42" spans="1:17" s="414" customFormat="1" ht="15.75" customHeight="1" thickBot="1" x14ac:dyDescent="0.25">
      <c r="A42" s="763"/>
      <c r="B42" s="767" t="s">
        <v>10</v>
      </c>
      <c r="C42" s="767"/>
      <c r="D42" s="306">
        <f>+D35+D41+D38</f>
        <v>0</v>
      </c>
      <c r="E42" s="307">
        <f t="shared" ref="E42:P42" si="32">+E35+E41+E38</f>
        <v>0</v>
      </c>
      <c r="F42" s="307">
        <f>+F35+F41+F38</f>
        <v>0</v>
      </c>
      <c r="G42" s="307">
        <f t="shared" si="32"/>
        <v>0</v>
      </c>
      <c r="H42" s="308">
        <f t="shared" si="32"/>
        <v>0</v>
      </c>
      <c r="I42" s="306">
        <f>+I35+I41+I38</f>
        <v>0</v>
      </c>
      <c r="J42" s="307">
        <f>+J35+J41+J38</f>
        <v>0</v>
      </c>
      <c r="K42" s="307">
        <f t="shared" si="32"/>
        <v>0</v>
      </c>
      <c r="L42" s="307">
        <f t="shared" si="32"/>
        <v>0</v>
      </c>
      <c r="M42" s="309">
        <f>+M35+M41+M38</f>
        <v>0</v>
      </c>
      <c r="N42" s="310">
        <f t="shared" si="32"/>
        <v>0</v>
      </c>
      <c r="O42" s="311">
        <f t="shared" si="32"/>
        <v>0</v>
      </c>
      <c r="P42" s="312">
        <f t="shared" si="32"/>
        <v>0</v>
      </c>
      <c r="Q42" s="313">
        <f>+Q35+Q41+Q38</f>
        <v>0</v>
      </c>
    </row>
    <row r="43" spans="1:17" ht="15" customHeight="1" thickBot="1" x14ac:dyDescent="0.25">
      <c r="A43" s="759" t="s">
        <v>8</v>
      </c>
      <c r="B43" s="760"/>
      <c r="C43" s="760"/>
      <c r="D43" s="314">
        <f>+D32+D42</f>
        <v>0</v>
      </c>
      <c r="E43" s="315">
        <f>+E32+E42</f>
        <v>0</v>
      </c>
      <c r="F43" s="315">
        <f>+F32+F42</f>
        <v>0</v>
      </c>
      <c r="G43" s="315">
        <f>+G32+G42</f>
        <v>0</v>
      </c>
      <c r="H43" s="454">
        <f>+H32+H42</f>
        <v>0</v>
      </c>
      <c r="I43" s="314">
        <f t="shared" ref="I43:M43" si="33">+I32+I42</f>
        <v>0</v>
      </c>
      <c r="J43" s="315">
        <f t="shared" si="33"/>
        <v>0</v>
      </c>
      <c r="K43" s="315">
        <f t="shared" si="33"/>
        <v>0</v>
      </c>
      <c r="L43" s="315">
        <f t="shared" si="33"/>
        <v>0</v>
      </c>
      <c r="M43" s="316">
        <f t="shared" si="33"/>
        <v>0</v>
      </c>
      <c r="N43" s="314">
        <f t="shared" ref="N43" si="34">+N32+N42</f>
        <v>0</v>
      </c>
      <c r="O43" s="315">
        <f>+O32+O42</f>
        <v>0</v>
      </c>
      <c r="P43" s="316">
        <f>+P32+P42</f>
        <v>0</v>
      </c>
      <c r="Q43" s="317">
        <f>+Q32+Q42</f>
        <v>0</v>
      </c>
    </row>
  </sheetData>
  <sheetProtection algorithmName="SHA-512" hashValue="khTKDSZblLycK6+jDFt3cq7Rn0/Hv/dyPiiuUpjnJmxX+TFlR5kGU0g2lvcWzN8AfrcqVt1NN/ZHvsVTlcntag==" saltValue="eAKTyYHEcjs0QQMro5DG/w==" spinCount="100000" sheet="1" objects="1" scenarios="1"/>
  <mergeCells count="32">
    <mergeCell ref="Q23:Q24"/>
    <mergeCell ref="Q33:Q34"/>
    <mergeCell ref="B36:B38"/>
    <mergeCell ref="Q36:Q37"/>
    <mergeCell ref="B39:B41"/>
    <mergeCell ref="Q39:Q40"/>
    <mergeCell ref="B26:B28"/>
    <mergeCell ref="B32:C32"/>
    <mergeCell ref="Q29:Q30"/>
    <mergeCell ref="Q26:Q27"/>
    <mergeCell ref="A20:A32"/>
    <mergeCell ref="B20:B22"/>
    <mergeCell ref="A43:C43"/>
    <mergeCell ref="B29:B31"/>
    <mergeCell ref="A33:A42"/>
    <mergeCell ref="B33:B35"/>
    <mergeCell ref="B42:C42"/>
    <mergeCell ref="B23:B25"/>
    <mergeCell ref="C4:D4"/>
    <mergeCell ref="E4:G4"/>
    <mergeCell ref="C18:C19"/>
    <mergeCell ref="D18:H18"/>
    <mergeCell ref="I18:M18"/>
    <mergeCell ref="A6:D6"/>
    <mergeCell ref="A16:D16"/>
    <mergeCell ref="A18:A19"/>
    <mergeCell ref="B18:B19"/>
    <mergeCell ref="P18:P19"/>
    <mergeCell ref="N18:N19"/>
    <mergeCell ref="O18:O19"/>
    <mergeCell ref="Q18:Q19"/>
    <mergeCell ref="Q20:Q21"/>
  </mergeCells>
  <phoneticPr fontId="46" type="noConversion"/>
  <conditionalFormatting sqref="C12:N12 E16:N16 B9:I11 D13:N15">
    <cfRule type="cellIs" dxfId="8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1:H21 D20:H20 J20 D29:Q29 I22:P22 J21:O21 L20:Q20 Q21 D31:P31 D30:O30 Q30" unlockedFormula="1"/>
    <ignoredError sqref="F22:H22" formula="1" unlockedFormula="1"/>
    <ignoredError sqref="D22:E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33"/>
  <sheetViews>
    <sheetView showGridLines="0" tabSelected="1" zoomScale="80" zoomScaleNormal="80" workbookViewId="0">
      <selection activeCell="J26" sqref="J26"/>
    </sheetView>
  </sheetViews>
  <sheetFormatPr baseColWidth="10" defaultColWidth="11.42578125" defaultRowHeight="12.75" x14ac:dyDescent="0.2"/>
  <cols>
    <col min="1" max="1" width="56.42578125" style="45" customWidth="1"/>
    <col min="2" max="2" width="33.85546875" style="29" customWidth="1"/>
    <col min="3" max="3" width="12.28515625" style="45" customWidth="1"/>
    <col min="4" max="4" width="13.7109375" style="45" bestFit="1" customWidth="1"/>
    <col min="5" max="5" width="15.42578125" style="45" bestFit="1" customWidth="1"/>
    <col min="6" max="6" width="14.42578125" style="45" customWidth="1"/>
    <col min="7" max="7" width="14.85546875" style="45" customWidth="1"/>
    <col min="8" max="8" width="11.85546875" style="45" bestFit="1" customWidth="1"/>
    <col min="9" max="9" width="14.42578125" style="45" bestFit="1" customWidth="1"/>
    <col min="10" max="10" width="15.140625" style="45" customWidth="1"/>
    <col min="11" max="12" width="11.85546875" style="45" customWidth="1"/>
    <col min="13" max="13" width="14" style="45" customWidth="1"/>
    <col min="14" max="14" width="14.42578125" style="45" customWidth="1"/>
    <col min="15" max="15" width="15.28515625" style="45" customWidth="1"/>
    <col min="16" max="17" width="11.85546875" style="45" customWidth="1"/>
    <col min="18" max="18" width="11.85546875" style="29" customWidth="1"/>
    <col min="19" max="19" width="32.7109375" style="45" customWidth="1"/>
    <col min="20" max="20" width="33" style="29" bestFit="1" customWidth="1"/>
    <col min="21" max="21" width="13.85546875" style="45" customWidth="1"/>
    <col min="22" max="22" width="14.42578125" style="45" bestFit="1" customWidth="1"/>
    <col min="23" max="23" width="14.42578125" style="45" customWidth="1"/>
    <col min="24" max="24" width="12.85546875" style="45" bestFit="1" customWidth="1"/>
    <col min="25" max="16384" width="11.42578125" style="45"/>
  </cols>
  <sheetData>
    <row r="1" spans="1:256" s="6" customFormat="1" x14ac:dyDescent="0.2">
      <c r="A1" s="5"/>
      <c r="C1" s="7"/>
      <c r="D1" s="7"/>
      <c r="E1" s="7"/>
      <c r="F1" s="44" t="s">
        <v>200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4" t="s">
        <v>193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2"/>
      <c r="B4" s="2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7"/>
      <c r="S4" s="22"/>
      <c r="T4" s="23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2"/>
      <c r="B5" s="23"/>
      <c r="C5" s="736" t="s">
        <v>0</v>
      </c>
      <c r="D5" s="782"/>
      <c r="E5" s="84"/>
      <c r="F5" s="790" t="s">
        <v>123</v>
      </c>
      <c r="G5" s="791"/>
      <c r="R5" s="14"/>
      <c r="S5" s="22"/>
      <c r="T5" s="23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2"/>
      <c r="B6" s="23"/>
      <c r="C6" s="84"/>
      <c r="D6" s="84"/>
      <c r="E6" s="84"/>
      <c r="F6" s="87"/>
      <c r="G6" s="87"/>
      <c r="R6" s="14"/>
      <c r="S6" s="22"/>
      <c r="T6" s="23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2"/>
      <c r="B7" s="23"/>
      <c r="C7" s="84"/>
      <c r="D7" s="84"/>
      <c r="E7" s="84"/>
      <c r="F7" s="87"/>
      <c r="G7" s="87"/>
      <c r="R7" s="14"/>
      <c r="S7" s="22"/>
      <c r="T7" s="23"/>
      <c r="V7" s="51"/>
      <c r="W7" s="51"/>
      <c r="IL7" s="4"/>
      <c r="IM7" s="4"/>
      <c r="IN7" s="4"/>
      <c r="IO7" s="4"/>
      <c r="IP7" s="4"/>
      <c r="IQ7" s="4"/>
    </row>
    <row r="8" spans="1:256" s="14" customFormat="1" ht="15.75" x14ac:dyDescent="0.2">
      <c r="A8" s="775" t="s">
        <v>147</v>
      </c>
      <c r="B8" s="775"/>
      <c r="C8" s="775"/>
      <c r="D8" s="775"/>
      <c r="E8" s="85"/>
      <c r="F8" s="87"/>
      <c r="G8" s="87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thickBot="1" x14ac:dyDescent="0.25">
      <c r="A10" s="800" t="s">
        <v>134</v>
      </c>
      <c r="B10" s="795" t="s">
        <v>5</v>
      </c>
      <c r="C10" s="797" t="s">
        <v>229</v>
      </c>
      <c r="D10" s="798"/>
      <c r="E10" s="798"/>
      <c r="F10" s="798"/>
      <c r="G10" s="799"/>
      <c r="H10" s="776" t="s">
        <v>109</v>
      </c>
      <c r="I10" s="777"/>
      <c r="J10" s="777"/>
      <c r="K10" s="777"/>
      <c r="L10" s="778"/>
      <c r="M10" s="772" t="s">
        <v>266</v>
      </c>
      <c r="N10" s="773"/>
      <c r="O10" s="773"/>
      <c r="P10" s="773"/>
      <c r="Q10" s="774"/>
      <c r="R10" s="17"/>
    </row>
    <row r="11" spans="1:256" ht="79.5" customHeight="1" thickBot="1" x14ac:dyDescent="0.25">
      <c r="A11" s="801"/>
      <c r="B11" s="796"/>
      <c r="C11" s="652" t="s">
        <v>87</v>
      </c>
      <c r="D11" s="653" t="s">
        <v>135</v>
      </c>
      <c r="E11" s="653" t="s">
        <v>136</v>
      </c>
      <c r="F11" s="653" t="s">
        <v>88</v>
      </c>
      <c r="G11" s="654" t="s">
        <v>89</v>
      </c>
      <c r="H11" s="517" t="s">
        <v>87</v>
      </c>
      <c r="I11" s="555" t="s">
        <v>135</v>
      </c>
      <c r="J11" s="555" t="s">
        <v>136</v>
      </c>
      <c r="K11" s="656" t="s">
        <v>88</v>
      </c>
      <c r="L11" s="329" t="s">
        <v>89</v>
      </c>
      <c r="M11" s="657" t="s">
        <v>87</v>
      </c>
      <c r="N11" s="658" t="s">
        <v>135</v>
      </c>
      <c r="O11" s="658" t="s">
        <v>136</v>
      </c>
      <c r="P11" s="658" t="s">
        <v>88</v>
      </c>
      <c r="Q11" s="659" t="s">
        <v>89</v>
      </c>
      <c r="R11" s="17"/>
    </row>
    <row r="12" spans="1:256" ht="13.5" customHeight="1" x14ac:dyDescent="0.2">
      <c r="A12" s="779" t="s">
        <v>207</v>
      </c>
      <c r="B12" s="663" t="s">
        <v>127</v>
      </c>
      <c r="C12" s="655">
        <v>63800</v>
      </c>
      <c r="D12" s="655">
        <v>76500</v>
      </c>
      <c r="E12" s="655">
        <v>76500</v>
      </c>
      <c r="F12" s="655">
        <v>100000</v>
      </c>
      <c r="G12" s="655">
        <v>118100</v>
      </c>
      <c r="H12" s="664">
        <v>0.13</v>
      </c>
      <c r="I12" s="552">
        <f>+H12</f>
        <v>0.13</v>
      </c>
      <c r="J12" s="552">
        <f>+H12</f>
        <v>0.13</v>
      </c>
      <c r="K12" s="552">
        <f>+H12</f>
        <v>0.13</v>
      </c>
      <c r="L12" s="552">
        <f>+H12</f>
        <v>0.13</v>
      </c>
      <c r="M12" s="553">
        <f>CEILING(C12*(1+H12),100)</f>
        <v>72100</v>
      </c>
      <c r="N12" s="553">
        <f>+CEILING(C12*(1.2)*(1+I12),100)</f>
        <v>86600</v>
      </c>
      <c r="O12" s="553">
        <f>+CEILING(C12*(1.2)*(1+J12),100)</f>
        <v>86600</v>
      </c>
      <c r="P12" s="553">
        <f t="shared" ref="P12:Q15" si="0">+CEILING(F12*(1+K12),100)</f>
        <v>113000</v>
      </c>
      <c r="Q12" s="660">
        <f t="shared" si="0"/>
        <v>133500</v>
      </c>
      <c r="R12" s="68"/>
    </row>
    <row r="13" spans="1:256" ht="13.5" customHeight="1" x14ac:dyDescent="0.2">
      <c r="A13" s="780"/>
      <c r="B13" s="665" t="s">
        <v>274</v>
      </c>
      <c r="C13" s="325">
        <v>105000</v>
      </c>
      <c r="D13" s="325">
        <v>126000</v>
      </c>
      <c r="E13" s="325">
        <v>126000</v>
      </c>
      <c r="F13" s="325">
        <v>131250</v>
      </c>
      <c r="G13" s="325">
        <v>157500</v>
      </c>
      <c r="H13" s="662">
        <v>0.13</v>
      </c>
      <c r="I13" s="326">
        <f>+H13</f>
        <v>0.13</v>
      </c>
      <c r="J13" s="326">
        <f>+H13</f>
        <v>0.13</v>
      </c>
      <c r="K13" s="326">
        <f>+H13</f>
        <v>0.13</v>
      </c>
      <c r="L13" s="326">
        <f>+H13</f>
        <v>0.13</v>
      </c>
      <c r="M13" s="330">
        <f>CEILING(C13*(1+H13),100)</f>
        <v>118700</v>
      </c>
      <c r="N13" s="330">
        <f>+CEILING(C13*(1.2)*(1+I13),100)</f>
        <v>142400</v>
      </c>
      <c r="O13" s="330">
        <f>+CEILING(C13*(1.2)*(1+J13),100)</f>
        <v>142400</v>
      </c>
      <c r="P13" s="330">
        <f>+CEILING(F13*(1+K13),100)</f>
        <v>148400</v>
      </c>
      <c r="Q13" s="331">
        <f t="shared" ref="Q13" si="1">+CEILING(G13*(1+L13),100)</f>
        <v>178000</v>
      </c>
      <c r="R13" s="68"/>
    </row>
    <row r="14" spans="1:256" ht="13.5" customHeight="1" x14ac:dyDescent="0.2">
      <c r="A14" s="780"/>
      <c r="B14" s="665" t="s">
        <v>208</v>
      </c>
      <c r="C14" s="325">
        <v>95000</v>
      </c>
      <c r="D14" s="325">
        <v>114000</v>
      </c>
      <c r="E14" s="325">
        <v>114000</v>
      </c>
      <c r="F14" s="325">
        <v>142500</v>
      </c>
      <c r="G14" s="325">
        <v>167100</v>
      </c>
      <c r="H14" s="662">
        <v>0.13</v>
      </c>
      <c r="I14" s="326">
        <f>+H14</f>
        <v>0.13</v>
      </c>
      <c r="J14" s="326">
        <f>+H14</f>
        <v>0.13</v>
      </c>
      <c r="K14" s="326">
        <f>+H14</f>
        <v>0.13</v>
      </c>
      <c r="L14" s="326">
        <f t="shared" ref="L14:L18" si="2">+H14</f>
        <v>0.13</v>
      </c>
      <c r="M14" s="330">
        <f>CEILING(C14*(1+H14),100)</f>
        <v>107400</v>
      </c>
      <c r="N14" s="330">
        <f t="shared" ref="N14:N15" si="3">+CEILING(C14*(1.2)*(1+I14),100)</f>
        <v>128900</v>
      </c>
      <c r="O14" s="330">
        <f>+CEILING(C14*(1.2)*(1+J14),100)</f>
        <v>128900</v>
      </c>
      <c r="P14" s="330">
        <f t="shared" si="0"/>
        <v>161100</v>
      </c>
      <c r="Q14" s="331">
        <f t="shared" si="0"/>
        <v>188900</v>
      </c>
      <c r="R14" s="68"/>
    </row>
    <row r="15" spans="1:256" ht="13.5" customHeight="1" thickBot="1" x14ac:dyDescent="0.25">
      <c r="A15" s="781"/>
      <c r="B15" s="666" t="s">
        <v>209</v>
      </c>
      <c r="C15" s="661">
        <v>148200</v>
      </c>
      <c r="D15" s="661">
        <v>177900</v>
      </c>
      <c r="E15" s="661">
        <v>177900</v>
      </c>
      <c r="F15" s="661">
        <v>185300</v>
      </c>
      <c r="G15" s="661">
        <v>192700</v>
      </c>
      <c r="H15" s="667">
        <v>0.13</v>
      </c>
      <c r="I15" s="327">
        <f>+H15</f>
        <v>0.13</v>
      </c>
      <c r="J15" s="327">
        <f>+H15</f>
        <v>0.13</v>
      </c>
      <c r="K15" s="327">
        <f>+H15</f>
        <v>0.13</v>
      </c>
      <c r="L15" s="327">
        <f t="shared" si="2"/>
        <v>0.13</v>
      </c>
      <c r="M15" s="332">
        <f>CEILING(C15*(1+H15),100)</f>
        <v>167500</v>
      </c>
      <c r="N15" s="332">
        <f t="shared" si="3"/>
        <v>201000</v>
      </c>
      <c r="O15" s="332">
        <f>+CEILING(C15*(1.2)*(1+J15),100)</f>
        <v>201000</v>
      </c>
      <c r="P15" s="332">
        <f t="shared" si="0"/>
        <v>209400</v>
      </c>
      <c r="Q15" s="333">
        <f t="shared" si="0"/>
        <v>217800</v>
      </c>
    </row>
    <row r="16" spans="1:256" customFormat="1" ht="12.75" customHeight="1" x14ac:dyDescent="0.2">
      <c r="A16" s="806" t="s">
        <v>252</v>
      </c>
      <c r="B16" s="668" t="s">
        <v>223</v>
      </c>
      <c r="C16" s="669">
        <v>327700</v>
      </c>
      <c r="D16" s="463">
        <v>393300</v>
      </c>
      <c r="E16" s="463">
        <v>393300</v>
      </c>
      <c r="F16" s="463">
        <v>409600</v>
      </c>
      <c r="G16" s="463">
        <v>491600</v>
      </c>
      <c r="H16" s="664">
        <v>0.06</v>
      </c>
      <c r="I16" s="552">
        <f t="shared" ref="I16:I18" si="4">+H16</f>
        <v>0.06</v>
      </c>
      <c r="J16" s="552">
        <f t="shared" ref="J16:J18" si="5">+H16</f>
        <v>0.06</v>
      </c>
      <c r="K16" s="552">
        <f t="shared" ref="K16:K18" si="6">+H16</f>
        <v>0.06</v>
      </c>
      <c r="L16" s="552">
        <f t="shared" si="2"/>
        <v>0.06</v>
      </c>
      <c r="M16" s="553">
        <f>CEILING(C16*(1+H16),100)</f>
        <v>347400</v>
      </c>
      <c r="N16" s="553">
        <f t="shared" ref="N16" si="7">+CEILING(C16*(1.2)*(1+I16),100)</f>
        <v>416900</v>
      </c>
      <c r="O16" s="553">
        <f>+CEILING(C16*(1.2)*(1+J16),100)</f>
        <v>416900</v>
      </c>
      <c r="P16" s="553">
        <f t="shared" ref="P16" si="8">+CEILING(F16*(1+K16),100)</f>
        <v>434200</v>
      </c>
      <c r="Q16" s="660">
        <f>+CEILING(G16*(1+L16),100)</f>
        <v>521100</v>
      </c>
    </row>
    <row r="17" spans="1:18" customFormat="1" x14ac:dyDescent="0.2">
      <c r="A17" s="807"/>
      <c r="B17" s="670" t="s">
        <v>224</v>
      </c>
      <c r="C17" s="551"/>
      <c r="D17" s="551"/>
      <c r="E17" s="551"/>
      <c r="F17" s="551"/>
      <c r="G17" s="551"/>
      <c r="H17" s="551"/>
      <c r="I17" s="551"/>
      <c r="J17" s="551"/>
      <c r="K17" s="551"/>
      <c r="L17" s="551"/>
      <c r="M17" s="551"/>
      <c r="N17" s="551"/>
      <c r="O17" s="551"/>
      <c r="P17" s="551"/>
      <c r="Q17" s="554"/>
    </row>
    <row r="18" spans="1:18" customFormat="1" ht="13.5" thickBot="1" x14ac:dyDescent="0.25">
      <c r="A18" s="808"/>
      <c r="B18" s="671" t="s">
        <v>225</v>
      </c>
      <c r="C18" s="556">
        <v>196700</v>
      </c>
      <c r="D18" s="556">
        <v>236000</v>
      </c>
      <c r="E18" s="556">
        <v>236000</v>
      </c>
      <c r="F18" s="556">
        <v>295000</v>
      </c>
      <c r="G18" s="556">
        <v>491600</v>
      </c>
      <c r="H18" s="667">
        <v>0.06</v>
      </c>
      <c r="I18" s="327">
        <f t="shared" si="4"/>
        <v>0.06</v>
      </c>
      <c r="J18" s="327">
        <f t="shared" si="5"/>
        <v>0.06</v>
      </c>
      <c r="K18" s="327">
        <f t="shared" si="6"/>
        <v>0.06</v>
      </c>
      <c r="L18" s="327">
        <f t="shared" si="2"/>
        <v>0.06</v>
      </c>
      <c r="M18" s="332">
        <f>CEILING(C18*(1+H18),100)</f>
        <v>208600</v>
      </c>
      <c r="N18" s="332">
        <f>+CEILING(D18*(1.2)*(1+I18),100)</f>
        <v>300200</v>
      </c>
      <c r="O18" s="332">
        <f>+CEILING(E18*(1.2)*(1+J18),100)</f>
        <v>300200</v>
      </c>
      <c r="P18" s="332">
        <f>+CEILING(F18*(1+K18),100)</f>
        <v>312700</v>
      </c>
      <c r="Q18" s="333">
        <f>+CEILING(G18*(1+L18),100)</f>
        <v>521100</v>
      </c>
    </row>
    <row r="19" spans="1:18" ht="12.75" customHeight="1" x14ac:dyDescent="0.2">
      <c r="B19" s="45"/>
      <c r="R19" s="45"/>
    </row>
    <row r="22" spans="1:18" x14ac:dyDescent="0.2">
      <c r="D22" s="137"/>
    </row>
    <row r="23" spans="1:18" ht="15.75" x14ac:dyDescent="0.2">
      <c r="A23" s="775" t="s">
        <v>148</v>
      </c>
      <c r="B23" s="775"/>
      <c r="C23" s="775"/>
      <c r="D23" s="775"/>
      <c r="E23" s="775"/>
      <c r="F23" s="775"/>
      <c r="G23" s="14"/>
      <c r="H23" s="14"/>
    </row>
    <row r="24" spans="1:18" ht="13.5" thickBot="1" x14ac:dyDescent="0.25"/>
    <row r="25" spans="1:18" ht="16.5" thickBot="1" x14ac:dyDescent="0.25">
      <c r="A25" s="804" t="s">
        <v>134</v>
      </c>
      <c r="B25" s="802" t="s">
        <v>5</v>
      </c>
      <c r="C25" s="792" t="s">
        <v>267</v>
      </c>
      <c r="D25" s="793"/>
      <c r="E25" s="793"/>
      <c r="F25" s="793"/>
      <c r="G25" s="793"/>
      <c r="H25" s="794"/>
    </row>
    <row r="26" spans="1:18" ht="64.5" thickBot="1" x14ac:dyDescent="0.25">
      <c r="A26" s="805"/>
      <c r="B26" s="803"/>
      <c r="C26" s="540" t="s">
        <v>87</v>
      </c>
      <c r="D26" s="80" t="s">
        <v>135</v>
      </c>
      <c r="E26" s="80" t="s">
        <v>136</v>
      </c>
      <c r="F26" s="80" t="s">
        <v>88</v>
      </c>
      <c r="G26" s="544" t="s">
        <v>89</v>
      </c>
      <c r="H26" s="547" t="s">
        <v>133</v>
      </c>
    </row>
    <row r="27" spans="1:18" ht="20.100000000000001" customHeight="1" thickBot="1" x14ac:dyDescent="0.25">
      <c r="A27" s="786" t="str">
        <f>+A12</f>
        <v>Jardín Infantil Mar y Cielo</v>
      </c>
      <c r="B27" s="536" t="str">
        <f>+B12</f>
        <v>Media jornada</v>
      </c>
      <c r="C27" s="541">
        <v>0</v>
      </c>
      <c r="D27" s="407">
        <v>0</v>
      </c>
      <c r="E27" s="407">
        <v>0</v>
      </c>
      <c r="F27" s="407">
        <v>0</v>
      </c>
      <c r="G27" s="645">
        <v>0</v>
      </c>
      <c r="H27" s="548">
        <f>SUM(C27:G27)</f>
        <v>0</v>
      </c>
    </row>
    <row r="28" spans="1:18" ht="20.100000000000001" customHeight="1" x14ac:dyDescent="0.2">
      <c r="A28" s="787"/>
      <c r="B28" s="639" t="str">
        <f>+B13</f>
        <v>Media jornada extendida</v>
      </c>
      <c r="C28" s="646">
        <v>0</v>
      </c>
      <c r="D28" s="643">
        <v>0</v>
      </c>
      <c r="E28" s="643">
        <v>0</v>
      </c>
      <c r="F28" s="643">
        <v>0</v>
      </c>
      <c r="G28" s="647">
        <v>0</v>
      </c>
      <c r="H28" s="548">
        <f>SUM(C28:G28)</f>
        <v>0</v>
      </c>
    </row>
    <row r="29" spans="1:18" ht="20.100000000000001" customHeight="1" thickBot="1" x14ac:dyDescent="0.25">
      <c r="A29" s="788"/>
      <c r="B29" s="537" t="str">
        <f>+B14</f>
        <v xml:space="preserve">Doble jornada </v>
      </c>
      <c r="C29" s="646">
        <v>0</v>
      </c>
      <c r="D29" s="643">
        <v>0</v>
      </c>
      <c r="E29" s="643">
        <v>0</v>
      </c>
      <c r="F29" s="643">
        <v>0</v>
      </c>
      <c r="G29" s="647">
        <v>0</v>
      </c>
      <c r="H29" s="649">
        <f>SUM(C29:G29)</f>
        <v>0</v>
      </c>
    </row>
    <row r="30" spans="1:18" ht="20.100000000000001" customHeight="1" thickBot="1" x14ac:dyDescent="0.25">
      <c r="A30" s="789"/>
      <c r="B30" s="538" t="str">
        <f>+B15</f>
        <v>Jornada completa</v>
      </c>
      <c r="C30" s="543">
        <v>0</v>
      </c>
      <c r="D30" s="136">
        <v>0</v>
      </c>
      <c r="E30" s="136">
        <v>0</v>
      </c>
      <c r="F30" s="136">
        <v>0</v>
      </c>
      <c r="G30" s="648">
        <v>0</v>
      </c>
      <c r="H30" s="650">
        <f t="shared" ref="H30" si="9">SUM(C30:G30)</f>
        <v>0</v>
      </c>
      <c r="I30" s="539">
        <f>SUM(H27:H30)</f>
        <v>0</v>
      </c>
    </row>
    <row r="31" spans="1:18" customFormat="1" ht="19.5" customHeight="1" x14ac:dyDescent="0.2">
      <c r="A31" s="783" t="str">
        <f>+A16</f>
        <v>Sala Cuna Mar y Cielo Diurna</v>
      </c>
      <c r="B31" s="639" t="str">
        <f t="shared" ref="B31:B33" si="10">+B16</f>
        <v>Diurna</v>
      </c>
      <c r="C31" s="640">
        <v>0</v>
      </c>
      <c r="D31" s="641">
        <v>0</v>
      </c>
      <c r="E31" s="641">
        <v>0</v>
      </c>
      <c r="F31" s="641">
        <v>0</v>
      </c>
      <c r="G31" s="642">
        <v>0</v>
      </c>
      <c r="H31" s="644">
        <f>SUM(C31:G31)</f>
        <v>0</v>
      </c>
    </row>
    <row r="32" spans="1:18" customFormat="1" ht="19.5" customHeight="1" thickBot="1" x14ac:dyDescent="0.25">
      <c r="A32" s="784"/>
      <c r="B32" s="537" t="str">
        <f t="shared" si="10"/>
        <v>Nocturna</v>
      </c>
      <c r="C32" s="542"/>
      <c r="D32" s="535"/>
      <c r="E32" s="535"/>
      <c r="F32" s="535"/>
      <c r="G32" s="545"/>
      <c r="H32" s="549"/>
    </row>
    <row r="33" spans="1:9" customFormat="1" ht="19.5" customHeight="1" thickBot="1" x14ac:dyDescent="0.25">
      <c r="A33" s="785"/>
      <c r="B33" s="538" t="str">
        <f t="shared" si="10"/>
        <v>Media Jornada</v>
      </c>
      <c r="C33" s="543">
        <v>0</v>
      </c>
      <c r="D33" s="136">
        <v>0</v>
      </c>
      <c r="E33" s="136">
        <v>0</v>
      </c>
      <c r="F33" s="136">
        <v>0</v>
      </c>
      <c r="G33" s="546">
        <v>0</v>
      </c>
      <c r="H33" s="550">
        <f>SUM(C33:G33)</f>
        <v>0</v>
      </c>
      <c r="I33" s="539">
        <f>SUM(H31:H33)</f>
        <v>0</v>
      </c>
    </row>
  </sheetData>
  <sheetProtection algorithmName="SHA-512" hashValue="cBCA4wY/9eSBG4IzgaSaxZQH0DPahhdn9iLhdIy79U09qDqnq1o1Cp8X1eq4vk2XmWC622jdh2WHyb/lnL9cIA==" saltValue="QztISrCk+sWVKv/7ZOAl3g==" spinCount="100000" sheet="1" objects="1" scenarios="1"/>
  <mergeCells count="16">
    <mergeCell ref="A31:A33"/>
    <mergeCell ref="A27:A30"/>
    <mergeCell ref="F5:G5"/>
    <mergeCell ref="C25:H25"/>
    <mergeCell ref="B10:B11"/>
    <mergeCell ref="C10:G10"/>
    <mergeCell ref="A8:D8"/>
    <mergeCell ref="A10:A11"/>
    <mergeCell ref="B25:B26"/>
    <mergeCell ref="A25:A26"/>
    <mergeCell ref="A16:A18"/>
    <mergeCell ref="M10:Q10"/>
    <mergeCell ref="A23:F23"/>
    <mergeCell ref="H10:L10"/>
    <mergeCell ref="A12:A15"/>
    <mergeCell ref="C5:D5"/>
  </mergeCells>
  <pageMargins left="0.7" right="0.7" top="0.75" bottom="0.75" header="0.3" footer="0.3"/>
  <pageSetup paperSize="9" orientation="portrait" r:id="rId1"/>
  <ignoredErrors>
    <ignoredError sqref="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P142"/>
  <sheetViews>
    <sheetView showGridLines="0" topLeftCell="D4" zoomScale="80" zoomScaleNormal="80" workbookViewId="0">
      <selection activeCell="H90" sqref="H90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4" customWidth="1"/>
    <col min="7" max="7" width="15.28515625" style="6" bestFit="1" customWidth="1"/>
    <col min="8" max="8" width="23" style="6" customWidth="1"/>
    <col min="9" max="9" width="20.7109375" style="4" hidden="1" customWidth="1"/>
    <col min="10" max="10" width="13.85546875" style="4" bestFit="1" customWidth="1"/>
    <col min="11" max="11" width="16.28515625" style="4" customWidth="1"/>
    <col min="12" max="12" width="11.42578125" style="4"/>
    <col min="13" max="13" width="97.85546875" style="4" customWidth="1"/>
    <col min="14" max="14" width="12.85546875" style="4" bestFit="1" customWidth="1"/>
    <col min="15" max="15" width="15.140625" style="4" customWidth="1"/>
    <col min="16" max="16" width="14.7109375" style="4" customWidth="1"/>
    <col min="17" max="16384" width="11.42578125" style="4"/>
  </cols>
  <sheetData>
    <row r="1" spans="1:16" x14ac:dyDescent="0.2">
      <c r="C1" s="44"/>
      <c r="D1" s="44" t="s">
        <v>201</v>
      </c>
      <c r="E1" s="44"/>
      <c r="F1" s="44"/>
      <c r="G1" s="44"/>
      <c r="H1" s="44"/>
    </row>
    <row r="2" spans="1:16" x14ac:dyDescent="0.2">
      <c r="C2" s="44"/>
      <c r="D2" s="44" t="s">
        <v>210</v>
      </c>
      <c r="E2" s="44"/>
      <c r="F2" s="44"/>
      <c r="G2" s="44"/>
      <c r="H2" s="44"/>
    </row>
    <row r="3" spans="1:16" x14ac:dyDescent="0.2">
      <c r="C3" s="44"/>
      <c r="E3" s="44"/>
      <c r="F3" s="44"/>
      <c r="G3" s="44"/>
      <c r="H3" s="44"/>
    </row>
    <row r="4" spans="1:16" ht="15.75" x14ac:dyDescent="0.2">
      <c r="C4" s="520" t="s">
        <v>0</v>
      </c>
      <c r="D4" s="809" t="s">
        <v>149</v>
      </c>
      <c r="E4" s="810"/>
      <c r="F4" s="44"/>
      <c r="G4" s="44"/>
      <c r="H4" s="44"/>
    </row>
    <row r="5" spans="1:16" x14ac:dyDescent="0.2">
      <c r="B5" s="44"/>
      <c r="C5" s="522"/>
      <c r="D5" s="44"/>
      <c r="E5" s="44"/>
      <c r="F5" s="44"/>
      <c r="G5" s="44"/>
      <c r="H5" s="44"/>
    </row>
    <row r="6" spans="1:16" x14ac:dyDescent="0.2">
      <c r="B6" s="44"/>
      <c r="C6" s="522"/>
      <c r="D6" s="44"/>
      <c r="E6" s="44"/>
      <c r="F6" s="44"/>
      <c r="G6" s="44"/>
      <c r="H6" s="44"/>
    </row>
    <row r="7" spans="1:16" x14ac:dyDescent="0.2">
      <c r="C7" s="6"/>
    </row>
    <row r="8" spans="1:16" ht="15.75" x14ac:dyDescent="0.2">
      <c r="A8" s="775" t="s">
        <v>150</v>
      </c>
      <c r="B8" s="775"/>
      <c r="C8" s="775"/>
      <c r="D8" s="522"/>
      <c r="G8" s="4"/>
    </row>
    <row r="10" spans="1:16" x14ac:dyDescent="0.2">
      <c r="A10" s="816" t="s">
        <v>115</v>
      </c>
      <c r="B10" s="814" t="s">
        <v>76</v>
      </c>
      <c r="C10" s="822" t="s">
        <v>77</v>
      </c>
      <c r="D10" s="819" t="s">
        <v>78</v>
      </c>
      <c r="E10" s="818" t="s">
        <v>79</v>
      </c>
      <c r="F10" s="818"/>
      <c r="G10" s="818"/>
      <c r="H10" s="820" t="s">
        <v>268</v>
      </c>
      <c r="I10" s="812" t="s">
        <v>75</v>
      </c>
      <c r="M10" s="824" t="s">
        <v>228</v>
      </c>
      <c r="N10" s="826" t="s">
        <v>221</v>
      </c>
      <c r="O10" s="826" t="s">
        <v>226</v>
      </c>
      <c r="P10" s="826" t="s">
        <v>227</v>
      </c>
    </row>
    <row r="11" spans="1:16" ht="25.5" x14ac:dyDescent="0.2">
      <c r="A11" s="817"/>
      <c r="B11" s="815"/>
      <c r="C11" s="823"/>
      <c r="D11" s="819"/>
      <c r="E11" s="227" t="s">
        <v>67</v>
      </c>
      <c r="F11" s="228" t="s">
        <v>68</v>
      </c>
      <c r="G11" s="521" t="s">
        <v>6</v>
      </c>
      <c r="H11" s="821"/>
      <c r="I11" s="813"/>
      <c r="M11" s="825"/>
      <c r="N11" s="827"/>
      <c r="O11" s="827"/>
      <c r="P11" s="827"/>
    </row>
    <row r="12" spans="1:16" x14ac:dyDescent="0.2">
      <c r="A12" s="811" t="str">
        <f>+'B) Reajuste Tarifas y Ocupación'!A12</f>
        <v>Jardín Infantil Mar y Cielo</v>
      </c>
      <c r="B12" s="509"/>
      <c r="C12" s="213" t="s">
        <v>11</v>
      </c>
      <c r="D12" s="222">
        <f>SUM(D13,D18)</f>
        <v>2394872</v>
      </c>
      <c r="E12" s="223"/>
      <c r="F12" s="223"/>
      <c r="G12" s="229">
        <f>SUM(G13,G18)</f>
        <v>0</v>
      </c>
      <c r="H12" s="220">
        <f>SUM(H13,H18)</f>
        <v>2394872</v>
      </c>
      <c r="I12" s="458"/>
      <c r="M12" s="565" t="s">
        <v>11</v>
      </c>
      <c r="N12" s="566"/>
      <c r="O12" s="566"/>
      <c r="P12" s="566"/>
    </row>
    <row r="13" spans="1:16" x14ac:dyDescent="0.2">
      <c r="A13" s="811"/>
      <c r="B13" s="510"/>
      <c r="C13" s="209" t="s">
        <v>12</v>
      </c>
      <c r="D13" s="211">
        <f>SUM(D14:D17)</f>
        <v>2394872</v>
      </c>
      <c r="E13" s="212"/>
      <c r="F13" s="212"/>
      <c r="G13" s="230">
        <f>SUM(G14:G17)</f>
        <v>0</v>
      </c>
      <c r="H13" s="216">
        <f>SUM(H14:H17)</f>
        <v>2394872</v>
      </c>
      <c r="I13" s="458"/>
      <c r="M13" s="567" t="s">
        <v>16</v>
      </c>
      <c r="N13" s="568"/>
      <c r="O13" s="568"/>
      <c r="P13" s="568"/>
    </row>
    <row r="14" spans="1:16" x14ac:dyDescent="0.2">
      <c r="A14" s="811"/>
      <c r="B14" s="511">
        <v>53103040100000</v>
      </c>
      <c r="C14" s="205" t="s">
        <v>96</v>
      </c>
      <c r="D14" s="235">
        <f>+'F) Remuneraciones'!L11</f>
        <v>2394872</v>
      </c>
      <c r="E14" s="231"/>
      <c r="F14" s="232"/>
      <c r="G14" s="221">
        <f>E14*F14</f>
        <v>0</v>
      </c>
      <c r="H14" s="215">
        <f>D14+G14</f>
        <v>2394872</v>
      </c>
      <c r="I14" s="458"/>
      <c r="M14" s="569" t="s">
        <v>175</v>
      </c>
      <c r="N14" s="455">
        <v>0</v>
      </c>
      <c r="O14" s="456">
        <f t="shared" ref="O14:O61" si="0">N14*0.8</f>
        <v>0</v>
      </c>
      <c r="P14" s="456">
        <f t="shared" ref="P14:P61" si="1">N14*0.2</f>
        <v>0</v>
      </c>
    </row>
    <row r="15" spans="1:16" x14ac:dyDescent="0.2">
      <c r="A15" s="811"/>
      <c r="B15" s="511">
        <v>53103050000000</v>
      </c>
      <c r="C15" s="205" t="s">
        <v>169</v>
      </c>
      <c r="D15" s="206">
        <v>0</v>
      </c>
      <c r="E15" s="208">
        <v>0</v>
      </c>
      <c r="F15" s="207">
        <v>0</v>
      </c>
      <c r="G15" s="221">
        <f>E15*F15</f>
        <v>0</v>
      </c>
      <c r="H15" s="215">
        <f>D15+G15</f>
        <v>0</v>
      </c>
      <c r="I15" s="458"/>
      <c r="M15" s="570" t="s">
        <v>19</v>
      </c>
      <c r="N15" s="457">
        <v>0</v>
      </c>
      <c r="O15" s="456">
        <f t="shared" si="0"/>
        <v>0</v>
      </c>
      <c r="P15" s="456">
        <f t="shared" si="1"/>
        <v>0</v>
      </c>
    </row>
    <row r="16" spans="1:16" x14ac:dyDescent="0.2">
      <c r="A16" s="811"/>
      <c r="B16" s="512">
        <v>53103040400000</v>
      </c>
      <c r="C16" s="234" t="s">
        <v>170</v>
      </c>
      <c r="D16" s="206">
        <v>0</v>
      </c>
      <c r="E16" s="208">
        <v>0</v>
      </c>
      <c r="F16" s="207">
        <v>0</v>
      </c>
      <c r="G16" s="221">
        <f>E16*F16</f>
        <v>0</v>
      </c>
      <c r="H16" s="215">
        <f>D16+G16</f>
        <v>0</v>
      </c>
      <c r="I16" s="458"/>
      <c r="M16" s="570" t="s">
        <v>176</v>
      </c>
      <c r="N16" s="457">
        <v>0</v>
      </c>
      <c r="O16" s="456">
        <f t="shared" si="0"/>
        <v>0</v>
      </c>
      <c r="P16" s="456">
        <f t="shared" si="1"/>
        <v>0</v>
      </c>
    </row>
    <row r="17" spans="1:16" x14ac:dyDescent="0.2">
      <c r="A17" s="811"/>
      <c r="B17" s="511">
        <v>53103080010000</v>
      </c>
      <c r="C17" s="205" t="s">
        <v>171</v>
      </c>
      <c r="D17" s="206">
        <v>0</v>
      </c>
      <c r="E17" s="208">
        <v>0</v>
      </c>
      <c r="F17" s="207">
        <v>0</v>
      </c>
      <c r="G17" s="221">
        <f>E17*F17</f>
        <v>0</v>
      </c>
      <c r="H17" s="215">
        <f>D17+G17</f>
        <v>0</v>
      </c>
      <c r="I17" s="458"/>
      <c r="M17" s="570" t="s">
        <v>214</v>
      </c>
      <c r="N17" s="457">
        <v>0</v>
      </c>
      <c r="O17" s="456">
        <f t="shared" si="0"/>
        <v>0</v>
      </c>
      <c r="P17" s="456">
        <f t="shared" si="1"/>
        <v>0</v>
      </c>
    </row>
    <row r="18" spans="1:16" x14ac:dyDescent="0.2">
      <c r="A18" s="811"/>
      <c r="B18" s="510"/>
      <c r="C18" s="209" t="s">
        <v>16</v>
      </c>
      <c r="D18" s="211">
        <f>SUM(D19:D38)</f>
        <v>0</v>
      </c>
      <c r="E18" s="212"/>
      <c r="F18" s="212"/>
      <c r="G18" s="211">
        <f>SUM(G19:G38)</f>
        <v>0</v>
      </c>
      <c r="H18" s="216">
        <f>SUM(H19:H38)</f>
        <v>0</v>
      </c>
      <c r="I18" s="458"/>
      <c r="J18" s="237"/>
      <c r="M18" s="570" t="s">
        <v>22</v>
      </c>
      <c r="N18" s="457">
        <v>0</v>
      </c>
      <c r="O18" s="456">
        <f t="shared" si="0"/>
        <v>0</v>
      </c>
      <c r="P18" s="456">
        <f t="shared" si="1"/>
        <v>0</v>
      </c>
    </row>
    <row r="19" spans="1:16" x14ac:dyDescent="0.2">
      <c r="A19" s="811"/>
      <c r="B19" s="511">
        <v>53201010100000</v>
      </c>
      <c r="C19" s="204" t="s">
        <v>172</v>
      </c>
      <c r="D19" s="206">
        <v>0</v>
      </c>
      <c r="E19" s="208">
        <v>0</v>
      </c>
      <c r="F19" s="207">
        <v>0</v>
      </c>
      <c r="G19" s="221">
        <f t="shared" ref="G19:G38" si="2">E19*F19</f>
        <v>0</v>
      </c>
      <c r="H19" s="215">
        <f t="shared" ref="H19:H38" si="3">D19+G19</f>
        <v>0</v>
      </c>
      <c r="I19" s="458"/>
      <c r="M19" s="570" t="s">
        <v>178</v>
      </c>
      <c r="N19" s="457">
        <v>0</v>
      </c>
      <c r="O19" s="456">
        <f t="shared" si="0"/>
        <v>0</v>
      </c>
      <c r="P19" s="456">
        <f t="shared" si="1"/>
        <v>0</v>
      </c>
    </row>
    <row r="20" spans="1:16" x14ac:dyDescent="0.2">
      <c r="A20" s="811"/>
      <c r="B20" s="511">
        <v>53201010100000</v>
      </c>
      <c r="C20" s="204" t="s">
        <v>173</v>
      </c>
      <c r="D20" s="206">
        <v>0</v>
      </c>
      <c r="E20" s="208">
        <v>0</v>
      </c>
      <c r="F20" s="207">
        <v>0</v>
      </c>
      <c r="G20" s="221">
        <f t="shared" ref="G20:G21" si="4">E20*F20</f>
        <v>0</v>
      </c>
      <c r="H20" s="215">
        <f t="shared" ref="H20:H21" si="5">D20+G20</f>
        <v>0</v>
      </c>
      <c r="I20" s="203"/>
      <c r="M20" s="570" t="s">
        <v>24</v>
      </c>
      <c r="N20" s="457">
        <v>0</v>
      </c>
      <c r="O20" s="456">
        <f t="shared" si="0"/>
        <v>0</v>
      </c>
      <c r="P20" s="456">
        <f t="shared" si="1"/>
        <v>0</v>
      </c>
    </row>
    <row r="21" spans="1:16" x14ac:dyDescent="0.2">
      <c r="A21" s="811"/>
      <c r="B21" s="511">
        <v>53201010100000</v>
      </c>
      <c r="C21" s="204" t="s">
        <v>174</v>
      </c>
      <c r="D21" s="206">
        <v>0</v>
      </c>
      <c r="E21" s="208">
        <v>0</v>
      </c>
      <c r="F21" s="207">
        <v>0</v>
      </c>
      <c r="G21" s="221">
        <f t="shared" si="4"/>
        <v>0</v>
      </c>
      <c r="H21" s="215">
        <f t="shared" si="5"/>
        <v>0</v>
      </c>
      <c r="I21" s="203"/>
      <c r="M21" s="570" t="s">
        <v>25</v>
      </c>
      <c r="N21" s="457">
        <v>0</v>
      </c>
      <c r="O21" s="456">
        <f t="shared" si="0"/>
        <v>0</v>
      </c>
      <c r="P21" s="456">
        <f t="shared" si="1"/>
        <v>0</v>
      </c>
    </row>
    <row r="22" spans="1:16" x14ac:dyDescent="0.2">
      <c r="A22" s="811"/>
      <c r="B22" s="511">
        <v>53202010100000</v>
      </c>
      <c r="C22" s="205" t="s">
        <v>175</v>
      </c>
      <c r="D22" s="285">
        <f>+O14</f>
        <v>0</v>
      </c>
      <c r="E22" s="221">
        <v>0</v>
      </c>
      <c r="F22" s="571">
        <v>0</v>
      </c>
      <c r="G22" s="221">
        <f t="shared" si="2"/>
        <v>0</v>
      </c>
      <c r="H22" s="215">
        <f t="shared" si="3"/>
        <v>0</v>
      </c>
      <c r="I22" s="458"/>
      <c r="M22" s="570" t="s">
        <v>26</v>
      </c>
      <c r="N22" s="457">
        <v>0</v>
      </c>
      <c r="O22" s="456">
        <f t="shared" si="0"/>
        <v>0</v>
      </c>
      <c r="P22" s="456">
        <f t="shared" si="1"/>
        <v>0</v>
      </c>
    </row>
    <row r="23" spans="1:16" x14ac:dyDescent="0.2">
      <c r="A23" s="811"/>
      <c r="B23" s="511">
        <v>53203010100000</v>
      </c>
      <c r="C23" s="205" t="s">
        <v>19</v>
      </c>
      <c r="D23" s="285">
        <f>+O15</f>
        <v>0</v>
      </c>
      <c r="E23" s="221">
        <v>0</v>
      </c>
      <c r="F23" s="571">
        <v>0</v>
      </c>
      <c r="G23" s="221">
        <f t="shared" si="2"/>
        <v>0</v>
      </c>
      <c r="H23" s="215">
        <f>D23+G23</f>
        <v>0</v>
      </c>
      <c r="I23" s="458"/>
      <c r="J23" s="507"/>
      <c r="M23" s="570" t="s">
        <v>27</v>
      </c>
      <c r="N23" s="457">
        <v>0</v>
      </c>
      <c r="O23" s="456">
        <f t="shared" si="0"/>
        <v>0</v>
      </c>
      <c r="P23" s="456">
        <f t="shared" si="1"/>
        <v>0</v>
      </c>
    </row>
    <row r="24" spans="1:16" x14ac:dyDescent="0.2">
      <c r="A24" s="811"/>
      <c r="B24" s="511">
        <v>53203030000000</v>
      </c>
      <c r="C24" s="205" t="s">
        <v>176</v>
      </c>
      <c r="D24" s="285">
        <f t="shared" ref="D24:D38" si="6">+O16</f>
        <v>0</v>
      </c>
      <c r="E24" s="221">
        <v>0</v>
      </c>
      <c r="F24" s="571">
        <v>0</v>
      </c>
      <c r="G24" s="221">
        <f t="shared" si="2"/>
        <v>0</v>
      </c>
      <c r="H24" s="215">
        <f t="shared" si="3"/>
        <v>0</v>
      </c>
      <c r="I24" s="458"/>
      <c r="M24" s="570" t="s">
        <v>29</v>
      </c>
      <c r="N24" s="457">
        <v>0</v>
      </c>
      <c r="O24" s="456">
        <f t="shared" si="0"/>
        <v>0</v>
      </c>
      <c r="P24" s="456">
        <f t="shared" si="1"/>
        <v>0</v>
      </c>
    </row>
    <row r="25" spans="1:16" x14ac:dyDescent="0.2">
      <c r="A25" s="811"/>
      <c r="B25" s="511">
        <v>53204030000000</v>
      </c>
      <c r="C25" s="205" t="s">
        <v>214</v>
      </c>
      <c r="D25" s="285">
        <f t="shared" si="6"/>
        <v>0</v>
      </c>
      <c r="E25" s="221">
        <v>0</v>
      </c>
      <c r="F25" s="571">
        <v>0</v>
      </c>
      <c r="G25" s="221">
        <f t="shared" si="2"/>
        <v>0</v>
      </c>
      <c r="H25" s="215">
        <f>D25+G25</f>
        <v>0</v>
      </c>
      <c r="I25" s="458"/>
      <c r="J25" s="507"/>
      <c r="M25" s="570" t="s">
        <v>30</v>
      </c>
      <c r="N25" s="457">
        <v>0</v>
      </c>
      <c r="O25" s="456">
        <f t="shared" si="0"/>
        <v>0</v>
      </c>
      <c r="P25" s="456">
        <f t="shared" si="1"/>
        <v>0</v>
      </c>
    </row>
    <row r="26" spans="1:16" x14ac:dyDescent="0.2">
      <c r="A26" s="811"/>
      <c r="B26" s="511">
        <v>53204100100001</v>
      </c>
      <c r="C26" s="205" t="s">
        <v>22</v>
      </c>
      <c r="D26" s="285">
        <f t="shared" si="6"/>
        <v>0</v>
      </c>
      <c r="E26" s="221">
        <v>0</v>
      </c>
      <c r="F26" s="571">
        <v>0</v>
      </c>
      <c r="G26" s="221">
        <f t="shared" si="2"/>
        <v>0</v>
      </c>
      <c r="H26" s="215">
        <f t="shared" si="3"/>
        <v>0</v>
      </c>
      <c r="I26" s="458"/>
      <c r="M26" s="570" t="s">
        <v>31</v>
      </c>
      <c r="N26" s="455">
        <v>0</v>
      </c>
      <c r="O26" s="456">
        <f t="shared" si="0"/>
        <v>0</v>
      </c>
      <c r="P26" s="456">
        <f t="shared" si="1"/>
        <v>0</v>
      </c>
    </row>
    <row r="27" spans="1:16" x14ac:dyDescent="0.2">
      <c r="A27" s="811"/>
      <c r="B27" s="511">
        <v>53204130100000</v>
      </c>
      <c r="C27" s="205" t="s">
        <v>178</v>
      </c>
      <c r="D27" s="285">
        <f t="shared" si="6"/>
        <v>0</v>
      </c>
      <c r="E27" s="221">
        <v>0</v>
      </c>
      <c r="F27" s="571">
        <v>0</v>
      </c>
      <c r="G27" s="221">
        <f t="shared" si="2"/>
        <v>0</v>
      </c>
      <c r="H27" s="215">
        <f t="shared" si="3"/>
        <v>0</v>
      </c>
      <c r="I27" s="458"/>
      <c r="M27" s="570" t="s">
        <v>179</v>
      </c>
      <c r="N27" s="457">
        <v>0</v>
      </c>
      <c r="O27" s="456">
        <f t="shared" si="0"/>
        <v>0</v>
      </c>
      <c r="P27" s="456">
        <f t="shared" si="1"/>
        <v>0</v>
      </c>
    </row>
    <row r="28" spans="1:16" x14ac:dyDescent="0.2">
      <c r="A28" s="811"/>
      <c r="B28" s="511">
        <v>53205010100000</v>
      </c>
      <c r="C28" s="205" t="s">
        <v>24</v>
      </c>
      <c r="D28" s="285">
        <f t="shared" si="6"/>
        <v>0</v>
      </c>
      <c r="E28" s="221">
        <v>0</v>
      </c>
      <c r="F28" s="571">
        <v>0</v>
      </c>
      <c r="G28" s="221">
        <f t="shared" si="2"/>
        <v>0</v>
      </c>
      <c r="H28" s="215">
        <f t="shared" si="3"/>
        <v>0</v>
      </c>
      <c r="I28" s="458"/>
      <c r="J28" s="507"/>
      <c r="M28" s="570" t="s">
        <v>32</v>
      </c>
      <c r="N28" s="457">
        <v>0</v>
      </c>
      <c r="O28" s="456">
        <f t="shared" si="0"/>
        <v>0</v>
      </c>
      <c r="P28" s="456">
        <f t="shared" si="1"/>
        <v>0</v>
      </c>
    </row>
    <row r="29" spans="1:16" x14ac:dyDescent="0.2">
      <c r="A29" s="811"/>
      <c r="B29" s="511">
        <v>53205020100000</v>
      </c>
      <c r="C29" s="205" t="s">
        <v>25</v>
      </c>
      <c r="D29" s="285">
        <f t="shared" si="6"/>
        <v>0</v>
      </c>
      <c r="E29" s="221">
        <v>0</v>
      </c>
      <c r="F29" s="571">
        <v>0</v>
      </c>
      <c r="G29" s="221">
        <f t="shared" si="2"/>
        <v>0</v>
      </c>
      <c r="H29" s="215">
        <f t="shared" si="3"/>
        <v>0</v>
      </c>
      <c r="I29" s="458"/>
      <c r="J29" s="507"/>
      <c r="M29" s="569" t="s">
        <v>180</v>
      </c>
      <c r="N29" s="457">
        <v>0</v>
      </c>
      <c r="O29" s="456">
        <f t="shared" si="0"/>
        <v>0</v>
      </c>
      <c r="P29" s="456">
        <f t="shared" si="1"/>
        <v>0</v>
      </c>
    </row>
    <row r="30" spans="1:16" x14ac:dyDescent="0.2">
      <c r="A30" s="811"/>
      <c r="B30" s="511">
        <v>53205030100000</v>
      </c>
      <c r="C30" s="205" t="s">
        <v>26</v>
      </c>
      <c r="D30" s="285">
        <f t="shared" si="6"/>
        <v>0</v>
      </c>
      <c r="E30" s="221">
        <v>0</v>
      </c>
      <c r="F30" s="571">
        <v>0</v>
      </c>
      <c r="G30" s="221">
        <f t="shared" si="2"/>
        <v>0</v>
      </c>
      <c r="H30" s="215">
        <f t="shared" si="3"/>
        <v>0</v>
      </c>
      <c r="I30" s="458"/>
      <c r="J30" s="507"/>
      <c r="M30" s="570" t="s">
        <v>181</v>
      </c>
      <c r="N30" s="455">
        <v>0</v>
      </c>
      <c r="O30" s="456">
        <f t="shared" si="0"/>
        <v>0</v>
      </c>
      <c r="P30" s="456">
        <f t="shared" si="1"/>
        <v>0</v>
      </c>
    </row>
    <row r="31" spans="1:16" x14ac:dyDescent="0.2">
      <c r="A31" s="811"/>
      <c r="B31" s="511">
        <v>53205050100000</v>
      </c>
      <c r="C31" s="205" t="s">
        <v>27</v>
      </c>
      <c r="D31" s="285">
        <f t="shared" si="6"/>
        <v>0</v>
      </c>
      <c r="E31" s="221">
        <v>0</v>
      </c>
      <c r="F31" s="571">
        <v>0</v>
      </c>
      <c r="G31" s="221">
        <f t="shared" si="2"/>
        <v>0</v>
      </c>
      <c r="H31" s="215">
        <f t="shared" si="3"/>
        <v>0</v>
      </c>
      <c r="I31" s="458"/>
      <c r="M31" s="572" t="s">
        <v>34</v>
      </c>
      <c r="N31" s="573"/>
      <c r="O31" s="573"/>
      <c r="P31" s="573"/>
    </row>
    <row r="32" spans="1:16" x14ac:dyDescent="0.2">
      <c r="A32" s="811"/>
      <c r="B32" s="511">
        <v>53205070100000</v>
      </c>
      <c r="C32" s="205" t="s">
        <v>29</v>
      </c>
      <c r="D32" s="285">
        <f t="shared" si="6"/>
        <v>0</v>
      </c>
      <c r="E32" s="221">
        <v>0</v>
      </c>
      <c r="F32" s="571">
        <v>0</v>
      </c>
      <c r="G32" s="221">
        <f t="shared" si="2"/>
        <v>0</v>
      </c>
      <c r="H32" s="215">
        <f t="shared" si="3"/>
        <v>0</v>
      </c>
      <c r="I32" s="458"/>
      <c r="J32" s="507"/>
      <c r="M32" s="574" t="s">
        <v>35</v>
      </c>
      <c r="N32" s="575"/>
      <c r="O32" s="575"/>
      <c r="P32" s="575"/>
    </row>
    <row r="33" spans="1:16" x14ac:dyDescent="0.2">
      <c r="A33" s="811"/>
      <c r="B33" s="511">
        <v>53208010100000</v>
      </c>
      <c r="C33" s="205" t="s">
        <v>30</v>
      </c>
      <c r="D33" s="285">
        <f t="shared" si="6"/>
        <v>0</v>
      </c>
      <c r="E33" s="221">
        <v>0</v>
      </c>
      <c r="F33" s="571">
        <v>0</v>
      </c>
      <c r="G33" s="221">
        <f t="shared" si="2"/>
        <v>0</v>
      </c>
      <c r="H33" s="215">
        <f t="shared" si="3"/>
        <v>0</v>
      </c>
      <c r="I33" s="458"/>
      <c r="M33" s="570" t="s">
        <v>41</v>
      </c>
      <c r="N33" s="457">
        <v>0</v>
      </c>
      <c r="O33" s="456">
        <f t="shared" si="0"/>
        <v>0</v>
      </c>
      <c r="P33" s="456">
        <f t="shared" si="1"/>
        <v>0</v>
      </c>
    </row>
    <row r="34" spans="1:16" x14ac:dyDescent="0.2">
      <c r="A34" s="811"/>
      <c r="B34" s="511">
        <v>53208070100001</v>
      </c>
      <c r="C34" s="205" t="s">
        <v>31</v>
      </c>
      <c r="D34" s="285">
        <f t="shared" si="6"/>
        <v>0</v>
      </c>
      <c r="E34" s="221">
        <v>0</v>
      </c>
      <c r="F34" s="571">
        <v>0</v>
      </c>
      <c r="G34" s="221">
        <f t="shared" si="2"/>
        <v>0</v>
      </c>
      <c r="H34" s="215">
        <f t="shared" si="3"/>
        <v>0</v>
      </c>
      <c r="I34" s="458"/>
      <c r="M34" s="569" t="s">
        <v>184</v>
      </c>
      <c r="N34" s="457">
        <v>0</v>
      </c>
      <c r="O34" s="456">
        <f t="shared" si="0"/>
        <v>0</v>
      </c>
      <c r="P34" s="456">
        <f t="shared" si="1"/>
        <v>0</v>
      </c>
    </row>
    <row r="35" spans="1:16" x14ac:dyDescent="0.2">
      <c r="A35" s="811"/>
      <c r="B35" s="511">
        <v>53208100100001</v>
      </c>
      <c r="C35" s="205" t="s">
        <v>179</v>
      </c>
      <c r="D35" s="285">
        <f t="shared" si="6"/>
        <v>0</v>
      </c>
      <c r="E35" s="221">
        <v>0</v>
      </c>
      <c r="F35" s="571">
        <v>0</v>
      </c>
      <c r="G35" s="221">
        <f t="shared" si="2"/>
        <v>0</v>
      </c>
      <c r="H35" s="215">
        <f t="shared" si="3"/>
        <v>0</v>
      </c>
      <c r="I35" s="458"/>
      <c r="M35" s="574" t="s">
        <v>42</v>
      </c>
      <c r="N35" s="575"/>
      <c r="O35" s="575"/>
      <c r="P35" s="575"/>
    </row>
    <row r="36" spans="1:16" x14ac:dyDescent="0.2">
      <c r="A36" s="811"/>
      <c r="B36" s="511">
        <v>53211030000000</v>
      </c>
      <c r="C36" s="205" t="s">
        <v>32</v>
      </c>
      <c r="D36" s="285">
        <f t="shared" si="6"/>
        <v>0</v>
      </c>
      <c r="E36" s="221">
        <v>0</v>
      </c>
      <c r="F36" s="571">
        <v>0</v>
      </c>
      <c r="G36" s="221">
        <f t="shared" si="2"/>
        <v>0</v>
      </c>
      <c r="H36" s="215">
        <f t="shared" si="3"/>
        <v>0</v>
      </c>
      <c r="I36" s="458"/>
      <c r="M36" s="570" t="s">
        <v>44</v>
      </c>
      <c r="N36" s="457">
        <v>0</v>
      </c>
      <c r="O36" s="456">
        <f t="shared" si="0"/>
        <v>0</v>
      </c>
      <c r="P36" s="456">
        <f t="shared" si="1"/>
        <v>0</v>
      </c>
    </row>
    <row r="37" spans="1:16" x14ac:dyDescent="0.2">
      <c r="A37" s="811"/>
      <c r="B37" s="511">
        <v>53212020100000</v>
      </c>
      <c r="C37" s="205" t="s">
        <v>180</v>
      </c>
      <c r="D37" s="285">
        <f t="shared" si="6"/>
        <v>0</v>
      </c>
      <c r="E37" s="221">
        <v>0</v>
      </c>
      <c r="F37" s="571">
        <v>0</v>
      </c>
      <c r="G37" s="221">
        <f t="shared" si="2"/>
        <v>0</v>
      </c>
      <c r="H37" s="215">
        <f t="shared" si="3"/>
        <v>0</v>
      </c>
      <c r="I37" s="458"/>
      <c r="J37" s="507"/>
      <c r="M37" s="574" t="s">
        <v>45</v>
      </c>
      <c r="N37" s="574"/>
      <c r="O37" s="576"/>
      <c r="P37" s="576"/>
    </row>
    <row r="38" spans="1:16" x14ac:dyDescent="0.2">
      <c r="A38" s="811"/>
      <c r="B38" s="511">
        <v>53214020000000</v>
      </c>
      <c r="C38" s="205" t="s">
        <v>181</v>
      </c>
      <c r="D38" s="285">
        <f t="shared" si="6"/>
        <v>0</v>
      </c>
      <c r="E38" s="221">
        <v>0</v>
      </c>
      <c r="F38" s="571">
        <v>0</v>
      </c>
      <c r="G38" s="221">
        <f t="shared" si="2"/>
        <v>0</v>
      </c>
      <c r="H38" s="215">
        <f t="shared" si="3"/>
        <v>0</v>
      </c>
      <c r="I38" s="458"/>
      <c r="M38" s="570" t="s">
        <v>47</v>
      </c>
      <c r="N38" s="457">
        <v>0</v>
      </c>
      <c r="O38" s="456">
        <f t="shared" si="0"/>
        <v>0</v>
      </c>
      <c r="P38" s="456">
        <f t="shared" si="1"/>
        <v>0</v>
      </c>
    </row>
    <row r="39" spans="1:16" x14ac:dyDescent="0.2">
      <c r="A39" s="811"/>
      <c r="B39" s="509"/>
      <c r="C39" s="213" t="s">
        <v>34</v>
      </c>
      <c r="D39" s="222">
        <v>0</v>
      </c>
      <c r="E39" s="223"/>
      <c r="F39" s="223"/>
      <c r="G39" s="222">
        <f>SUM(G40,G45,G47,G56,G65,G73)</f>
        <v>0</v>
      </c>
      <c r="H39" s="217">
        <f>SUM(H40,H45,H47,H56,H65,H73)</f>
        <v>1000396</v>
      </c>
      <c r="I39" s="458"/>
      <c r="M39" s="570" t="s">
        <v>213</v>
      </c>
      <c r="N39" s="457">
        <v>0</v>
      </c>
      <c r="O39" s="456">
        <f t="shared" si="0"/>
        <v>0</v>
      </c>
      <c r="P39" s="456">
        <f t="shared" si="1"/>
        <v>0</v>
      </c>
    </row>
    <row r="40" spans="1:16" x14ac:dyDescent="0.2">
      <c r="A40" s="811"/>
      <c r="B40" s="510"/>
      <c r="C40" s="209" t="s">
        <v>35</v>
      </c>
      <c r="D40" s="211">
        <f>SUM(D41:D44)</f>
        <v>0</v>
      </c>
      <c r="E40" s="212"/>
      <c r="F40" s="212"/>
      <c r="G40" s="224">
        <f>SUM(G41:G44)</f>
        <v>0</v>
      </c>
      <c r="H40" s="218">
        <f>SUM(H41:H44)</f>
        <v>0</v>
      </c>
      <c r="I40" s="458"/>
      <c r="M40" s="570" t="s">
        <v>49</v>
      </c>
      <c r="N40" s="457">
        <v>0</v>
      </c>
      <c r="O40" s="456">
        <f>N40*0.8</f>
        <v>0</v>
      </c>
      <c r="P40" s="456">
        <f>N40*0.2</f>
        <v>0</v>
      </c>
    </row>
    <row r="41" spans="1:16" x14ac:dyDescent="0.2">
      <c r="A41" s="811"/>
      <c r="B41" s="511">
        <v>53202020100000</v>
      </c>
      <c r="C41" s="205" t="s">
        <v>182</v>
      </c>
      <c r="D41" s="206">
        <v>0</v>
      </c>
      <c r="E41" s="208">
        <v>0</v>
      </c>
      <c r="F41" s="207">
        <v>0</v>
      </c>
      <c r="G41" s="221">
        <f>E41*F41</f>
        <v>0</v>
      </c>
      <c r="H41" s="215">
        <f t="shared" ref="H41:H74" si="7">D41+G41</f>
        <v>0</v>
      </c>
      <c r="I41" s="458"/>
      <c r="M41" s="570" t="s">
        <v>50</v>
      </c>
      <c r="N41" s="457">
        <v>0</v>
      </c>
      <c r="O41" s="456">
        <f>N41*0.8</f>
        <v>0</v>
      </c>
      <c r="P41" s="456">
        <f>N41*0.2</f>
        <v>0</v>
      </c>
    </row>
    <row r="42" spans="1:16" x14ac:dyDescent="0.2">
      <c r="A42" s="811"/>
      <c r="B42" s="511">
        <v>53202030000000</v>
      </c>
      <c r="C42" s="205" t="s">
        <v>183</v>
      </c>
      <c r="D42" s="206"/>
      <c r="E42" s="208">
        <v>0</v>
      </c>
      <c r="F42" s="207">
        <v>0</v>
      </c>
      <c r="G42" s="221">
        <f t="shared" ref="G42:G74" si="8">E42*F42</f>
        <v>0</v>
      </c>
      <c r="H42" s="215">
        <f t="shared" si="7"/>
        <v>0</v>
      </c>
      <c r="I42" s="458"/>
      <c r="M42" s="570" t="s">
        <v>51</v>
      </c>
      <c r="N42" s="457">
        <v>0</v>
      </c>
      <c r="O42" s="456">
        <f t="shared" si="0"/>
        <v>0</v>
      </c>
      <c r="P42" s="456">
        <f t="shared" si="1"/>
        <v>0</v>
      </c>
    </row>
    <row r="43" spans="1:16" x14ac:dyDescent="0.2">
      <c r="A43" s="811"/>
      <c r="B43" s="511">
        <v>53211020000000</v>
      </c>
      <c r="C43" s="205" t="s">
        <v>41</v>
      </c>
      <c r="D43" s="285">
        <f>+O33</f>
        <v>0</v>
      </c>
      <c r="E43" s="221">
        <v>0</v>
      </c>
      <c r="F43" s="571">
        <v>0</v>
      </c>
      <c r="G43" s="221">
        <f t="shared" si="8"/>
        <v>0</v>
      </c>
      <c r="H43" s="215">
        <f t="shared" si="7"/>
        <v>0</v>
      </c>
      <c r="I43" s="458"/>
      <c r="J43" s="507"/>
      <c r="M43" s="570" t="s">
        <v>52</v>
      </c>
      <c r="N43" s="455">
        <v>0</v>
      </c>
      <c r="O43" s="456">
        <f t="shared" ref="O43" si="9">N43*0.8</f>
        <v>0</v>
      </c>
      <c r="P43" s="456">
        <f t="shared" ref="P43" si="10">N43*0.2</f>
        <v>0</v>
      </c>
    </row>
    <row r="44" spans="1:16" x14ac:dyDescent="0.2">
      <c r="A44" s="811"/>
      <c r="B44" s="511">
        <v>53101040600000</v>
      </c>
      <c r="C44" s="205" t="s">
        <v>184</v>
      </c>
      <c r="D44" s="285">
        <f>+O34</f>
        <v>0</v>
      </c>
      <c r="E44" s="221">
        <v>0</v>
      </c>
      <c r="F44" s="571">
        <v>0</v>
      </c>
      <c r="G44" s="221">
        <f t="shared" si="8"/>
        <v>0</v>
      </c>
      <c r="H44" s="215">
        <f t="shared" si="7"/>
        <v>0</v>
      </c>
      <c r="I44" s="458"/>
      <c r="J44" s="507"/>
      <c r="M44" s="569" t="s">
        <v>185</v>
      </c>
      <c r="N44" s="455">
        <v>0</v>
      </c>
      <c r="O44" s="456">
        <f t="shared" si="0"/>
        <v>0</v>
      </c>
      <c r="P44" s="456">
        <f t="shared" si="1"/>
        <v>0</v>
      </c>
    </row>
    <row r="45" spans="1:16" x14ac:dyDescent="0.2">
      <c r="A45" s="811"/>
      <c r="B45" s="510"/>
      <c r="C45" s="209" t="s">
        <v>42</v>
      </c>
      <c r="D45" s="211">
        <f>SUM(D46:D46)</f>
        <v>0</v>
      </c>
      <c r="E45" s="212"/>
      <c r="F45" s="212"/>
      <c r="G45" s="224">
        <f>SUM(G46:G46)</f>
        <v>0</v>
      </c>
      <c r="H45" s="218">
        <f>SUM(H46:H46)</f>
        <v>0</v>
      </c>
      <c r="I45" s="458"/>
      <c r="M45" s="570" t="s">
        <v>177</v>
      </c>
      <c r="N45" s="457">
        <v>0</v>
      </c>
      <c r="O45" s="456">
        <f t="shared" si="0"/>
        <v>0</v>
      </c>
      <c r="P45" s="456">
        <f t="shared" si="1"/>
        <v>0</v>
      </c>
    </row>
    <row r="46" spans="1:16" x14ac:dyDescent="0.2">
      <c r="A46" s="811"/>
      <c r="B46" s="513">
        <v>53205990000000</v>
      </c>
      <c r="C46" s="205" t="s">
        <v>44</v>
      </c>
      <c r="D46" s="285">
        <f>+O36</f>
        <v>0</v>
      </c>
      <c r="E46" s="221">
        <v>0</v>
      </c>
      <c r="F46" s="571">
        <v>0</v>
      </c>
      <c r="G46" s="221">
        <f t="shared" si="8"/>
        <v>0</v>
      </c>
      <c r="H46" s="215">
        <f t="shared" si="7"/>
        <v>0</v>
      </c>
      <c r="I46" s="458"/>
      <c r="M46" s="574" t="s">
        <v>55</v>
      </c>
      <c r="N46" s="574"/>
      <c r="O46" s="576"/>
      <c r="P46" s="576"/>
    </row>
    <row r="47" spans="1:16" x14ac:dyDescent="0.2">
      <c r="A47" s="811"/>
      <c r="B47" s="510"/>
      <c r="C47" s="209" t="s">
        <v>45</v>
      </c>
      <c r="D47" s="211">
        <f>SUM(D48:D55)</f>
        <v>0</v>
      </c>
      <c r="E47" s="212"/>
      <c r="F47" s="212"/>
      <c r="G47" s="211">
        <f>SUM(G48:G55)</f>
        <v>0</v>
      </c>
      <c r="H47" s="216">
        <f>SUM(H48:H55)</f>
        <v>0</v>
      </c>
      <c r="I47" s="458"/>
      <c r="M47" s="570" t="s">
        <v>56</v>
      </c>
      <c r="N47" s="457">
        <v>0</v>
      </c>
      <c r="O47" s="456">
        <f t="shared" si="0"/>
        <v>0</v>
      </c>
      <c r="P47" s="456">
        <f t="shared" si="1"/>
        <v>0</v>
      </c>
    </row>
    <row r="48" spans="1:16" x14ac:dyDescent="0.2">
      <c r="A48" s="811"/>
      <c r="B48" s="511">
        <v>53204010000000</v>
      </c>
      <c r="C48" s="205" t="s">
        <v>47</v>
      </c>
      <c r="D48" s="285">
        <f>+O38</f>
        <v>0</v>
      </c>
      <c r="E48" s="285">
        <v>0</v>
      </c>
      <c r="F48" s="571">
        <v>0</v>
      </c>
      <c r="G48" s="221">
        <f t="shared" si="8"/>
        <v>0</v>
      </c>
      <c r="H48" s="215">
        <f t="shared" si="7"/>
        <v>0</v>
      </c>
      <c r="I48" s="458"/>
      <c r="M48" s="570" t="s">
        <v>57</v>
      </c>
      <c r="N48" s="457">
        <v>0</v>
      </c>
      <c r="O48" s="456">
        <f t="shared" si="0"/>
        <v>0</v>
      </c>
      <c r="P48" s="456">
        <f t="shared" si="1"/>
        <v>0</v>
      </c>
    </row>
    <row r="49" spans="1:16" x14ac:dyDescent="0.2">
      <c r="A49" s="811"/>
      <c r="B49" s="513">
        <v>53204040200000</v>
      </c>
      <c r="C49" s="205" t="s">
        <v>213</v>
      </c>
      <c r="D49" s="285">
        <f t="shared" ref="D49:D55" si="11">+O39</f>
        <v>0</v>
      </c>
      <c r="E49" s="285">
        <v>0</v>
      </c>
      <c r="F49" s="571">
        <v>0</v>
      </c>
      <c r="G49" s="221">
        <f t="shared" si="8"/>
        <v>0</v>
      </c>
      <c r="H49" s="215">
        <f t="shared" si="7"/>
        <v>0</v>
      </c>
      <c r="I49" s="458"/>
      <c r="J49" s="507"/>
      <c r="M49" s="570" t="s">
        <v>168</v>
      </c>
      <c r="N49" s="457">
        <v>0</v>
      </c>
      <c r="O49" s="456">
        <f t="shared" si="0"/>
        <v>0</v>
      </c>
      <c r="P49" s="456">
        <f t="shared" si="1"/>
        <v>0</v>
      </c>
    </row>
    <row r="50" spans="1:16" x14ac:dyDescent="0.2">
      <c r="A50" s="811"/>
      <c r="B50" s="511">
        <v>53204060000000</v>
      </c>
      <c r="C50" s="205" t="s">
        <v>49</v>
      </c>
      <c r="D50" s="285">
        <f t="shared" si="11"/>
        <v>0</v>
      </c>
      <c r="E50" s="285">
        <v>0</v>
      </c>
      <c r="F50" s="571">
        <v>0</v>
      </c>
      <c r="G50" s="221">
        <f t="shared" si="8"/>
        <v>0</v>
      </c>
      <c r="H50" s="215">
        <f t="shared" si="7"/>
        <v>0</v>
      </c>
      <c r="I50" s="458"/>
      <c r="M50" s="570" t="s">
        <v>186</v>
      </c>
      <c r="N50" s="457">
        <v>0</v>
      </c>
      <c r="O50" s="456">
        <f t="shared" si="0"/>
        <v>0</v>
      </c>
      <c r="P50" s="456">
        <f t="shared" si="1"/>
        <v>0</v>
      </c>
    </row>
    <row r="51" spans="1:16" x14ac:dyDescent="0.2">
      <c r="A51" s="811"/>
      <c r="B51" s="511">
        <v>53204070000000</v>
      </c>
      <c r="C51" s="205" t="s">
        <v>50</v>
      </c>
      <c r="D51" s="285">
        <f t="shared" si="11"/>
        <v>0</v>
      </c>
      <c r="E51" s="285">
        <v>0</v>
      </c>
      <c r="F51" s="571">
        <v>0</v>
      </c>
      <c r="G51" s="221">
        <f t="shared" si="8"/>
        <v>0</v>
      </c>
      <c r="H51" s="215">
        <f t="shared" si="7"/>
        <v>0</v>
      </c>
      <c r="I51" s="458"/>
      <c r="J51" s="507"/>
      <c r="M51" s="570" t="s">
        <v>189</v>
      </c>
      <c r="N51" s="457">
        <v>0</v>
      </c>
      <c r="O51" s="456">
        <f t="shared" si="0"/>
        <v>0</v>
      </c>
      <c r="P51" s="456">
        <f t="shared" si="1"/>
        <v>0</v>
      </c>
    </row>
    <row r="52" spans="1:16" x14ac:dyDescent="0.2">
      <c r="A52" s="811"/>
      <c r="B52" s="511">
        <v>53204080000000</v>
      </c>
      <c r="C52" s="205" t="s">
        <v>51</v>
      </c>
      <c r="D52" s="285">
        <f t="shared" si="11"/>
        <v>0</v>
      </c>
      <c r="E52" s="285">
        <v>0</v>
      </c>
      <c r="F52" s="571">
        <v>0</v>
      </c>
      <c r="G52" s="221">
        <f t="shared" si="8"/>
        <v>0</v>
      </c>
      <c r="H52" s="215">
        <f t="shared" si="7"/>
        <v>0</v>
      </c>
      <c r="I52" s="458"/>
      <c r="M52" s="570" t="s">
        <v>187</v>
      </c>
      <c r="N52" s="457">
        <v>0</v>
      </c>
      <c r="O52" s="456">
        <f t="shared" si="0"/>
        <v>0</v>
      </c>
      <c r="P52" s="456">
        <f t="shared" si="1"/>
        <v>0</v>
      </c>
    </row>
    <row r="53" spans="1:16" x14ac:dyDescent="0.2">
      <c r="A53" s="811"/>
      <c r="B53" s="511">
        <v>53214010000000</v>
      </c>
      <c r="C53" s="205" t="s">
        <v>52</v>
      </c>
      <c r="D53" s="285">
        <f t="shared" si="11"/>
        <v>0</v>
      </c>
      <c r="E53" s="285">
        <v>0</v>
      </c>
      <c r="F53" s="571">
        <v>0</v>
      </c>
      <c r="G53" s="221">
        <f t="shared" si="8"/>
        <v>0</v>
      </c>
      <c r="H53" s="215">
        <f t="shared" si="7"/>
        <v>0</v>
      </c>
      <c r="I53" s="458"/>
      <c r="M53" s="570" t="s">
        <v>64</v>
      </c>
      <c r="N53" s="651">
        <v>1250495</v>
      </c>
      <c r="O53" s="456">
        <f t="shared" si="0"/>
        <v>1000396</v>
      </c>
      <c r="P53" s="456">
        <f t="shared" si="1"/>
        <v>250099</v>
      </c>
    </row>
    <row r="54" spans="1:16" x14ac:dyDescent="0.2">
      <c r="A54" s="811"/>
      <c r="B54" s="511">
        <v>53214040000000</v>
      </c>
      <c r="C54" s="205" t="s">
        <v>185</v>
      </c>
      <c r="D54" s="285">
        <f t="shared" si="11"/>
        <v>0</v>
      </c>
      <c r="E54" s="285">
        <v>0</v>
      </c>
      <c r="F54" s="571">
        <v>0</v>
      </c>
      <c r="G54" s="221">
        <f t="shared" si="8"/>
        <v>0</v>
      </c>
      <c r="H54" s="215">
        <f t="shared" si="7"/>
        <v>0</v>
      </c>
      <c r="I54" s="458"/>
      <c r="M54" s="574" t="s">
        <v>65</v>
      </c>
      <c r="N54" s="576"/>
      <c r="O54" s="576"/>
      <c r="P54" s="576"/>
    </row>
    <row r="55" spans="1:16" x14ac:dyDescent="0.2">
      <c r="A55" s="811"/>
      <c r="B55" s="512">
        <v>53204020100000</v>
      </c>
      <c r="C55" s="205" t="s">
        <v>177</v>
      </c>
      <c r="D55" s="285">
        <f t="shared" si="11"/>
        <v>0</v>
      </c>
      <c r="E55" s="285">
        <v>0</v>
      </c>
      <c r="F55" s="571">
        <v>0</v>
      </c>
      <c r="G55" s="221">
        <f t="shared" si="8"/>
        <v>0</v>
      </c>
      <c r="H55" s="215">
        <f t="shared" si="7"/>
        <v>0</v>
      </c>
      <c r="I55" s="458"/>
      <c r="J55" s="507"/>
      <c r="M55" s="570" t="s">
        <v>100</v>
      </c>
      <c r="N55" s="457">
        <v>0</v>
      </c>
      <c r="O55" s="456">
        <f t="shared" si="0"/>
        <v>0</v>
      </c>
      <c r="P55" s="456">
        <f t="shared" si="1"/>
        <v>0</v>
      </c>
    </row>
    <row r="56" spans="1:16" x14ac:dyDescent="0.2">
      <c r="A56" s="811"/>
      <c r="B56" s="510"/>
      <c r="C56" s="209" t="s">
        <v>55</v>
      </c>
      <c r="D56" s="211">
        <f>SUM(D57:D64)</f>
        <v>1000396</v>
      </c>
      <c r="E56" s="212"/>
      <c r="F56" s="212"/>
      <c r="G56" s="211">
        <f>SUM(G57:G64)</f>
        <v>0</v>
      </c>
      <c r="H56" s="216">
        <f>SUM(H57:H64)</f>
        <v>1000396</v>
      </c>
      <c r="I56" s="458"/>
      <c r="M56" s="570" t="s">
        <v>101</v>
      </c>
      <c r="N56" s="457">
        <v>0</v>
      </c>
      <c r="O56" s="456">
        <f t="shared" si="0"/>
        <v>0</v>
      </c>
      <c r="P56" s="456">
        <f t="shared" si="1"/>
        <v>0</v>
      </c>
    </row>
    <row r="57" spans="1:16" x14ac:dyDescent="0.2">
      <c r="A57" s="811"/>
      <c r="B57" s="511">
        <v>53207010000000</v>
      </c>
      <c r="C57" s="205" t="s">
        <v>56</v>
      </c>
      <c r="D57" s="285">
        <f>+O47</f>
        <v>0</v>
      </c>
      <c r="E57" s="285">
        <v>0</v>
      </c>
      <c r="F57" s="571">
        <v>0</v>
      </c>
      <c r="G57" s="221">
        <f t="shared" si="8"/>
        <v>0</v>
      </c>
      <c r="H57" s="215">
        <f t="shared" si="7"/>
        <v>0</v>
      </c>
      <c r="I57" s="458"/>
      <c r="M57" s="570" t="s">
        <v>190</v>
      </c>
      <c r="N57" s="457">
        <v>0</v>
      </c>
      <c r="O57" s="456">
        <f t="shared" si="0"/>
        <v>0</v>
      </c>
      <c r="P57" s="456">
        <f t="shared" si="1"/>
        <v>0</v>
      </c>
    </row>
    <row r="58" spans="1:16" x14ac:dyDescent="0.2">
      <c r="A58" s="811"/>
      <c r="B58" s="511">
        <v>53207020000000</v>
      </c>
      <c r="C58" s="205" t="s">
        <v>57</v>
      </c>
      <c r="D58" s="285">
        <f t="shared" ref="D58:D60" si="12">+O48</f>
        <v>0</v>
      </c>
      <c r="E58" s="285">
        <v>0</v>
      </c>
      <c r="F58" s="571">
        <v>0</v>
      </c>
      <c r="G58" s="221">
        <f t="shared" si="8"/>
        <v>0</v>
      </c>
      <c r="H58" s="215">
        <f t="shared" si="7"/>
        <v>0</v>
      </c>
      <c r="I58" s="458"/>
      <c r="J58" s="507"/>
      <c r="M58" s="570" t="s">
        <v>103</v>
      </c>
      <c r="N58" s="457">
        <v>0</v>
      </c>
      <c r="O58" s="456">
        <f t="shared" si="0"/>
        <v>0</v>
      </c>
      <c r="P58" s="456">
        <f t="shared" si="1"/>
        <v>0</v>
      </c>
    </row>
    <row r="59" spans="1:16" x14ac:dyDescent="0.2">
      <c r="A59" s="811"/>
      <c r="B59" s="511">
        <v>53208020000000</v>
      </c>
      <c r="C59" s="205" t="s">
        <v>168</v>
      </c>
      <c r="D59" s="285">
        <f t="shared" si="12"/>
        <v>0</v>
      </c>
      <c r="E59" s="285">
        <v>0</v>
      </c>
      <c r="F59" s="571">
        <v>0</v>
      </c>
      <c r="G59" s="221">
        <f t="shared" si="8"/>
        <v>0</v>
      </c>
      <c r="H59" s="215">
        <f t="shared" si="7"/>
        <v>0</v>
      </c>
      <c r="I59" s="458"/>
      <c r="M59" s="569" t="s">
        <v>191</v>
      </c>
      <c r="N59" s="457">
        <v>0</v>
      </c>
      <c r="O59" s="456">
        <f t="shared" si="0"/>
        <v>0</v>
      </c>
      <c r="P59" s="456">
        <f t="shared" si="1"/>
        <v>0</v>
      </c>
    </row>
    <row r="60" spans="1:16" x14ac:dyDescent="0.2">
      <c r="A60" s="811"/>
      <c r="B60" s="511">
        <v>53208990000000</v>
      </c>
      <c r="C60" s="205" t="s">
        <v>186</v>
      </c>
      <c r="D60" s="285">
        <f t="shared" si="12"/>
        <v>0</v>
      </c>
      <c r="E60" s="285">
        <v>0</v>
      </c>
      <c r="F60" s="571">
        <v>0</v>
      </c>
      <c r="G60" s="221">
        <f t="shared" si="8"/>
        <v>0</v>
      </c>
      <c r="H60" s="215">
        <f t="shared" si="7"/>
        <v>0</v>
      </c>
      <c r="I60" s="458"/>
      <c r="J60" s="507"/>
      <c r="M60" s="570" t="s">
        <v>105</v>
      </c>
      <c r="N60" s="457">
        <v>0</v>
      </c>
      <c r="O60" s="456">
        <f t="shared" si="0"/>
        <v>0</v>
      </c>
      <c r="P60" s="456">
        <f t="shared" si="1"/>
        <v>0</v>
      </c>
    </row>
    <row r="61" spans="1:16" x14ac:dyDescent="0.2">
      <c r="A61" s="811"/>
      <c r="B61" s="512">
        <v>53210020300000</v>
      </c>
      <c r="C61" s="205" t="s">
        <v>188</v>
      </c>
      <c r="D61" s="285">
        <v>0</v>
      </c>
      <c r="E61" s="285">
        <v>8200</v>
      </c>
      <c r="F61" s="571">
        <f>+'B) Reajuste Tarifas y Ocupación'!I30</f>
        <v>0</v>
      </c>
      <c r="G61" s="221">
        <f t="shared" si="8"/>
        <v>0</v>
      </c>
      <c r="H61" s="215">
        <f t="shared" si="7"/>
        <v>0</v>
      </c>
      <c r="I61" s="458"/>
      <c r="J61" s="507"/>
      <c r="M61" s="570" t="s">
        <v>212</v>
      </c>
      <c r="N61" s="457">
        <v>0</v>
      </c>
      <c r="O61" s="456">
        <f t="shared" si="0"/>
        <v>0</v>
      </c>
      <c r="P61" s="456">
        <f t="shared" si="1"/>
        <v>0</v>
      </c>
    </row>
    <row r="62" spans="1:16" x14ac:dyDescent="0.2">
      <c r="A62" s="811"/>
      <c r="B62" s="511">
        <v>53208990000000</v>
      </c>
      <c r="C62" s="205" t="s">
        <v>189</v>
      </c>
      <c r="D62" s="285">
        <f>+O51</f>
        <v>0</v>
      </c>
      <c r="E62" s="285">
        <v>0</v>
      </c>
      <c r="F62" s="571">
        <v>0</v>
      </c>
      <c r="G62" s="221">
        <f t="shared" si="8"/>
        <v>0</v>
      </c>
      <c r="H62" s="215">
        <f t="shared" si="7"/>
        <v>0</v>
      </c>
      <c r="I62" s="458"/>
    </row>
    <row r="63" spans="1:16" x14ac:dyDescent="0.2">
      <c r="A63" s="811"/>
      <c r="B63" s="511">
        <v>53209990000000</v>
      </c>
      <c r="C63" s="205" t="s">
        <v>187</v>
      </c>
      <c r="D63" s="285">
        <f t="shared" ref="D63" si="13">+O52</f>
        <v>0</v>
      </c>
      <c r="E63" s="285">
        <v>0</v>
      </c>
      <c r="F63" s="571">
        <v>0</v>
      </c>
      <c r="G63" s="221">
        <f t="shared" si="8"/>
        <v>0</v>
      </c>
      <c r="H63" s="215">
        <f t="shared" si="7"/>
        <v>0</v>
      </c>
      <c r="I63" s="458"/>
      <c r="J63" s="507"/>
    </row>
    <row r="64" spans="1:16" x14ac:dyDescent="0.2">
      <c r="A64" s="811"/>
      <c r="B64" s="511">
        <v>53210020100000</v>
      </c>
      <c r="C64" s="205" t="s">
        <v>64</v>
      </c>
      <c r="D64" s="285">
        <f>+O53</f>
        <v>1000396</v>
      </c>
      <c r="E64" s="285">
        <v>0</v>
      </c>
      <c r="F64" s="571">
        <v>0</v>
      </c>
      <c r="G64" s="221">
        <f t="shared" si="8"/>
        <v>0</v>
      </c>
      <c r="H64" s="215">
        <f t="shared" si="7"/>
        <v>1000396</v>
      </c>
      <c r="I64" s="458"/>
    </row>
    <row r="65" spans="1:11" x14ac:dyDescent="0.2">
      <c r="A65" s="811"/>
      <c r="B65" s="510"/>
      <c r="C65" s="209" t="s">
        <v>65</v>
      </c>
      <c r="D65" s="211">
        <f>SUM(D66:D72)</f>
        <v>0</v>
      </c>
      <c r="E65" s="212"/>
      <c r="F65" s="212"/>
      <c r="G65" s="211">
        <f>SUM(G66:G72)</f>
        <v>0</v>
      </c>
      <c r="H65" s="216">
        <f>SUM(H66:H72)</f>
        <v>0</v>
      </c>
      <c r="I65" s="458"/>
    </row>
    <row r="66" spans="1:11" x14ac:dyDescent="0.2">
      <c r="A66" s="811"/>
      <c r="B66" s="511">
        <v>53206030000000</v>
      </c>
      <c r="C66" s="205" t="s">
        <v>100</v>
      </c>
      <c r="D66" s="285">
        <f>+O55</f>
        <v>0</v>
      </c>
      <c r="E66" s="285">
        <v>0</v>
      </c>
      <c r="F66" s="571">
        <v>0</v>
      </c>
      <c r="G66" s="221">
        <f t="shared" si="8"/>
        <v>0</v>
      </c>
      <c r="H66" s="215">
        <f t="shared" si="7"/>
        <v>0</v>
      </c>
      <c r="I66" s="458"/>
    </row>
    <row r="67" spans="1:11" x14ac:dyDescent="0.2">
      <c r="A67" s="811"/>
      <c r="B67" s="511">
        <v>53206040000000</v>
      </c>
      <c r="C67" s="205" t="s">
        <v>101</v>
      </c>
      <c r="D67" s="285">
        <f t="shared" ref="D67:D72" si="14">+O56</f>
        <v>0</v>
      </c>
      <c r="E67" s="285">
        <v>0</v>
      </c>
      <c r="F67" s="571">
        <v>0</v>
      </c>
      <c r="G67" s="221">
        <f t="shared" si="8"/>
        <v>0</v>
      </c>
      <c r="H67" s="215">
        <f t="shared" si="7"/>
        <v>0</v>
      </c>
      <c r="I67" s="458"/>
    </row>
    <row r="68" spans="1:11" x14ac:dyDescent="0.2">
      <c r="A68" s="811"/>
      <c r="B68" s="511">
        <v>53206060000000</v>
      </c>
      <c r="C68" s="205" t="s">
        <v>190</v>
      </c>
      <c r="D68" s="285">
        <f t="shared" si="14"/>
        <v>0</v>
      </c>
      <c r="E68" s="285">
        <v>0</v>
      </c>
      <c r="F68" s="571">
        <v>0</v>
      </c>
      <c r="G68" s="221">
        <f t="shared" si="8"/>
        <v>0</v>
      </c>
      <c r="H68" s="215">
        <f t="shared" si="7"/>
        <v>0</v>
      </c>
      <c r="I68" s="458"/>
    </row>
    <row r="69" spans="1:11" x14ac:dyDescent="0.2">
      <c r="A69" s="811"/>
      <c r="B69" s="511">
        <v>53206070000000</v>
      </c>
      <c r="C69" s="205" t="s">
        <v>103</v>
      </c>
      <c r="D69" s="285">
        <f t="shared" si="14"/>
        <v>0</v>
      </c>
      <c r="E69" s="285">
        <v>0</v>
      </c>
      <c r="F69" s="571">
        <v>0</v>
      </c>
      <c r="G69" s="221">
        <f t="shared" si="8"/>
        <v>0</v>
      </c>
      <c r="H69" s="215">
        <f t="shared" si="7"/>
        <v>0</v>
      </c>
      <c r="I69" s="458"/>
    </row>
    <row r="70" spans="1:11" x14ac:dyDescent="0.2">
      <c r="A70" s="811"/>
      <c r="B70" s="511">
        <v>53206990000000</v>
      </c>
      <c r="C70" s="205" t="s">
        <v>191</v>
      </c>
      <c r="D70" s="285">
        <f t="shared" si="14"/>
        <v>0</v>
      </c>
      <c r="E70" s="285">
        <v>0</v>
      </c>
      <c r="F70" s="571">
        <v>0</v>
      </c>
      <c r="G70" s="221">
        <f t="shared" si="8"/>
        <v>0</v>
      </c>
      <c r="H70" s="215">
        <f t="shared" si="7"/>
        <v>0</v>
      </c>
      <c r="I70" s="458"/>
    </row>
    <row r="71" spans="1:11" x14ac:dyDescent="0.2">
      <c r="A71" s="811"/>
      <c r="B71" s="511">
        <v>53208030000000</v>
      </c>
      <c r="C71" s="205" t="s">
        <v>105</v>
      </c>
      <c r="D71" s="285">
        <f t="shared" si="14"/>
        <v>0</v>
      </c>
      <c r="E71" s="285">
        <v>0</v>
      </c>
      <c r="F71" s="571">
        <v>0</v>
      </c>
      <c r="G71" s="221">
        <f t="shared" si="8"/>
        <v>0</v>
      </c>
      <c r="H71" s="215">
        <f t="shared" si="7"/>
        <v>0</v>
      </c>
      <c r="I71" s="458"/>
    </row>
    <row r="72" spans="1:11" x14ac:dyDescent="0.2">
      <c r="A72" s="811"/>
      <c r="B72" s="511">
        <v>53206990000000</v>
      </c>
      <c r="C72" s="205" t="s">
        <v>212</v>
      </c>
      <c r="D72" s="285">
        <f t="shared" si="14"/>
        <v>0</v>
      </c>
      <c r="E72" s="285">
        <v>0</v>
      </c>
      <c r="F72" s="571">
        <v>0</v>
      </c>
      <c r="G72" s="221">
        <f t="shared" si="8"/>
        <v>0</v>
      </c>
      <c r="H72" s="215">
        <f t="shared" si="7"/>
        <v>0</v>
      </c>
      <c r="I72" s="458"/>
    </row>
    <row r="73" spans="1:11" x14ac:dyDescent="0.2">
      <c r="A73" s="811"/>
      <c r="B73" s="510"/>
      <c r="C73" s="209" t="s">
        <v>66</v>
      </c>
      <c r="D73" s="211">
        <f>SUM(D74:D74)</f>
        <v>0</v>
      </c>
      <c r="E73" s="212"/>
      <c r="F73" s="212"/>
      <c r="G73" s="211">
        <f>SUM(G74:G74)</f>
        <v>0</v>
      </c>
      <c r="H73" s="216">
        <f>SUM(H74:H74)</f>
        <v>0</v>
      </c>
      <c r="I73" s="458"/>
    </row>
    <row r="74" spans="1:11" x14ac:dyDescent="0.2">
      <c r="A74" s="811"/>
      <c r="B74" s="514"/>
      <c r="C74" s="210" t="s">
        <v>215</v>
      </c>
      <c r="D74" s="206">
        <v>0</v>
      </c>
      <c r="E74" s="206">
        <v>0</v>
      </c>
      <c r="F74" s="207">
        <v>0</v>
      </c>
      <c r="G74" s="221">
        <f t="shared" si="8"/>
        <v>0</v>
      </c>
      <c r="H74" s="219">
        <f t="shared" si="7"/>
        <v>0</v>
      </c>
      <c r="I74" s="459"/>
      <c r="J74" s="516" t="s">
        <v>216</v>
      </c>
      <c r="K74" s="352">
        <f>+H72+H71+H70+H69+H68+H67+H66+H64+H63+H62+H61+H60+H59+H58+H57+H55+H52+H51+H50+H49+H48+H46+H44+H43+H37+H36+H35+H33+H32+H31+H30+H29+H28+H27+H26+H25+H24+H23</f>
        <v>1000396</v>
      </c>
    </row>
    <row r="75" spans="1:11" collapsed="1" x14ac:dyDescent="0.2">
      <c r="A75" s="811"/>
      <c r="B75" s="515"/>
      <c r="C75" s="214" t="s">
        <v>106</v>
      </c>
      <c r="D75" s="225">
        <f>SUM(D12,D39)</f>
        <v>2394872</v>
      </c>
      <c r="E75" s="226"/>
      <c r="F75" s="226"/>
      <c r="G75" s="225">
        <f>SUM(G12,G39)</f>
        <v>0</v>
      </c>
      <c r="H75" s="55">
        <f>SUM(H12,H39)</f>
        <v>3395268</v>
      </c>
      <c r="I75" s="460"/>
      <c r="J75" s="508" t="s">
        <v>217</v>
      </c>
      <c r="K75" s="577">
        <f>+H75-K74</f>
        <v>2394872</v>
      </c>
    </row>
    <row r="76" spans="1:11" x14ac:dyDescent="0.2">
      <c r="A76" s="831" t="s">
        <v>115</v>
      </c>
      <c r="B76" s="832" t="s">
        <v>76</v>
      </c>
      <c r="C76" s="834" t="s">
        <v>77</v>
      </c>
      <c r="D76" s="835" t="s">
        <v>78</v>
      </c>
      <c r="E76" s="836" t="s">
        <v>79</v>
      </c>
      <c r="F76" s="836"/>
      <c r="G76" s="836"/>
      <c r="H76" s="830" t="s">
        <v>268</v>
      </c>
      <c r="I76" s="812" t="s">
        <v>75</v>
      </c>
    </row>
    <row r="77" spans="1:11" ht="25.5" x14ac:dyDescent="0.2">
      <c r="A77" s="817"/>
      <c r="B77" s="833"/>
      <c r="C77" s="823"/>
      <c r="D77" s="835"/>
      <c r="E77" s="578" t="s">
        <v>67</v>
      </c>
      <c r="F77" s="579" t="s">
        <v>68</v>
      </c>
      <c r="G77" s="580" t="s">
        <v>6</v>
      </c>
      <c r="H77" s="821"/>
      <c r="I77" s="813"/>
    </row>
    <row r="78" spans="1:11" x14ac:dyDescent="0.2">
      <c r="A78" s="811" t="str">
        <f>+'B) Reajuste Tarifas y Ocupación'!A16</f>
        <v>Sala Cuna Mar y Cielo Diurna</v>
      </c>
      <c r="B78" s="509"/>
      <c r="C78" s="572" t="s">
        <v>11</v>
      </c>
      <c r="D78" s="581">
        <f>SUM(D79,D84)</f>
        <v>1678000</v>
      </c>
      <c r="E78" s="582"/>
      <c r="F78" s="582"/>
      <c r="G78" s="583">
        <f>SUM(G79,G84)</f>
        <v>0</v>
      </c>
      <c r="H78" s="584">
        <f>SUM(H79,H84)</f>
        <v>1678000</v>
      </c>
      <c r="I78" s="458"/>
    </row>
    <row r="79" spans="1:11" x14ac:dyDescent="0.2">
      <c r="A79" s="811"/>
      <c r="B79" s="510"/>
      <c r="C79" s="574" t="s">
        <v>12</v>
      </c>
      <c r="D79" s="585">
        <f>SUM(D80:D83)</f>
        <v>1678000</v>
      </c>
      <c r="E79" s="586"/>
      <c r="F79" s="586"/>
      <c r="G79" s="587">
        <f>SUM(G80:G83)</f>
        <v>0</v>
      </c>
      <c r="H79" s="216">
        <f>SUM(H80:H83)</f>
        <v>1678000</v>
      </c>
      <c r="I79" s="458"/>
    </row>
    <row r="80" spans="1:11" x14ac:dyDescent="0.2">
      <c r="A80" s="811"/>
      <c r="B80" s="588">
        <v>53103040100000</v>
      </c>
      <c r="C80" s="570" t="s">
        <v>96</v>
      </c>
      <c r="D80" s="589">
        <f>+'F) Remuneraciones'!L26</f>
        <v>1678000</v>
      </c>
      <c r="E80" s="590">
        <v>0</v>
      </c>
      <c r="F80" s="591">
        <v>0</v>
      </c>
      <c r="G80" s="592">
        <f>E80*F80</f>
        <v>0</v>
      </c>
      <c r="H80" s="593">
        <f>D80+G80</f>
        <v>1678000</v>
      </c>
      <c r="I80" s="458"/>
    </row>
    <row r="81" spans="1:10" x14ac:dyDescent="0.2">
      <c r="A81" s="811"/>
      <c r="B81" s="588">
        <v>53103050000000</v>
      </c>
      <c r="C81" s="570" t="s">
        <v>169</v>
      </c>
      <c r="D81" s="451">
        <v>0</v>
      </c>
      <c r="E81" s="452">
        <v>0</v>
      </c>
      <c r="F81" s="453">
        <v>0</v>
      </c>
      <c r="G81" s="592">
        <f>E81*F81</f>
        <v>0</v>
      </c>
      <c r="H81" s="593">
        <f>D81+G81</f>
        <v>0</v>
      </c>
      <c r="I81" s="458"/>
    </row>
    <row r="82" spans="1:10" x14ac:dyDescent="0.2">
      <c r="A82" s="811"/>
      <c r="B82" s="512">
        <v>53103040400000</v>
      </c>
      <c r="C82" s="594" t="s">
        <v>170</v>
      </c>
      <c r="D82" s="451">
        <v>0</v>
      </c>
      <c r="E82" s="452">
        <v>0</v>
      </c>
      <c r="F82" s="453">
        <v>0</v>
      </c>
      <c r="G82" s="592">
        <f>E82*F82</f>
        <v>0</v>
      </c>
      <c r="H82" s="593">
        <f>D82+G82</f>
        <v>0</v>
      </c>
      <c r="I82" s="458"/>
    </row>
    <row r="83" spans="1:10" x14ac:dyDescent="0.2">
      <c r="A83" s="811"/>
      <c r="B83" s="588">
        <v>53103080010000</v>
      </c>
      <c r="C83" s="570" t="s">
        <v>171</v>
      </c>
      <c r="D83" s="451">
        <v>0</v>
      </c>
      <c r="E83" s="452">
        <v>0</v>
      </c>
      <c r="F83" s="453">
        <v>0</v>
      </c>
      <c r="G83" s="592">
        <f>E83*F83</f>
        <v>0</v>
      </c>
      <c r="H83" s="593">
        <f>D83+G83</f>
        <v>0</v>
      </c>
      <c r="I83" s="458"/>
    </row>
    <row r="84" spans="1:10" x14ac:dyDescent="0.2">
      <c r="A84" s="811"/>
      <c r="B84" s="510"/>
      <c r="C84" s="574" t="s">
        <v>16</v>
      </c>
      <c r="D84" s="585">
        <f>SUM(D85:D104)</f>
        <v>0</v>
      </c>
      <c r="E84" s="586"/>
      <c r="F84" s="586"/>
      <c r="G84" s="585">
        <f>SUM(G85:G104)</f>
        <v>0</v>
      </c>
      <c r="H84" s="216">
        <f>SUM(H85:H104)</f>
        <v>0</v>
      </c>
      <c r="I84" s="458"/>
      <c r="J84" s="237"/>
    </row>
    <row r="85" spans="1:10" x14ac:dyDescent="0.2">
      <c r="A85" s="811"/>
      <c r="B85" s="588">
        <v>53201010100000</v>
      </c>
      <c r="C85" s="595" t="s">
        <v>172</v>
      </c>
      <c r="D85" s="451">
        <v>0</v>
      </c>
      <c r="E85" s="452">
        <v>0</v>
      </c>
      <c r="F85" s="453">
        <v>0</v>
      </c>
      <c r="G85" s="592">
        <f t="shared" ref="G85:G104" si="15">E85*F85</f>
        <v>0</v>
      </c>
      <c r="H85" s="593">
        <f t="shared" ref="H85:H104" si="16">D85+G85</f>
        <v>0</v>
      </c>
      <c r="I85" s="458"/>
    </row>
    <row r="86" spans="1:10" x14ac:dyDescent="0.2">
      <c r="A86" s="811"/>
      <c r="B86" s="588">
        <v>53201010100000</v>
      </c>
      <c r="C86" s="595" t="s">
        <v>173</v>
      </c>
      <c r="D86" s="451">
        <v>0</v>
      </c>
      <c r="E86" s="452">
        <v>0</v>
      </c>
      <c r="F86" s="453">
        <v>0</v>
      </c>
      <c r="G86" s="592">
        <f t="shared" si="15"/>
        <v>0</v>
      </c>
      <c r="H86" s="593">
        <f t="shared" si="16"/>
        <v>0</v>
      </c>
      <c r="I86" s="203"/>
    </row>
    <row r="87" spans="1:10" x14ac:dyDescent="0.2">
      <c r="A87" s="811"/>
      <c r="B87" s="588">
        <v>53201010100000</v>
      </c>
      <c r="C87" s="595" t="s">
        <v>174</v>
      </c>
      <c r="D87" s="451">
        <v>0</v>
      </c>
      <c r="E87" s="452">
        <v>0</v>
      </c>
      <c r="F87" s="453">
        <v>0</v>
      </c>
      <c r="G87" s="592">
        <f t="shared" si="15"/>
        <v>0</v>
      </c>
      <c r="H87" s="593">
        <f t="shared" si="16"/>
        <v>0</v>
      </c>
      <c r="I87" s="203"/>
    </row>
    <row r="88" spans="1:10" ht="25.5" x14ac:dyDescent="0.2">
      <c r="A88" s="811"/>
      <c r="B88" s="588">
        <v>53202010100000</v>
      </c>
      <c r="C88" s="569" t="s">
        <v>175</v>
      </c>
      <c r="D88" s="596">
        <f>+P14</f>
        <v>0</v>
      </c>
      <c r="E88" s="592">
        <v>0</v>
      </c>
      <c r="F88" s="597"/>
      <c r="G88" s="592">
        <f t="shared" si="15"/>
        <v>0</v>
      </c>
      <c r="H88" s="593">
        <f t="shared" si="16"/>
        <v>0</v>
      </c>
      <c r="I88" s="461"/>
    </row>
    <row r="89" spans="1:10" x14ac:dyDescent="0.2">
      <c r="A89" s="811"/>
      <c r="B89" s="588">
        <v>53203010100000</v>
      </c>
      <c r="C89" s="570" t="s">
        <v>19</v>
      </c>
      <c r="D89" s="592">
        <f>+P15</f>
        <v>0</v>
      </c>
      <c r="E89" s="592">
        <v>0</v>
      </c>
      <c r="F89" s="597">
        <v>0</v>
      </c>
      <c r="G89" s="592">
        <f t="shared" si="15"/>
        <v>0</v>
      </c>
      <c r="H89" s="593">
        <f t="shared" si="16"/>
        <v>0</v>
      </c>
      <c r="I89" s="461"/>
    </row>
    <row r="90" spans="1:10" x14ac:dyDescent="0.2">
      <c r="A90" s="811"/>
      <c r="B90" s="588">
        <v>53203030000000</v>
      </c>
      <c r="C90" s="570" t="s">
        <v>176</v>
      </c>
      <c r="D90" s="592">
        <f t="shared" ref="D90:D104" si="17">+P16</f>
        <v>0</v>
      </c>
      <c r="E90" s="592">
        <v>0</v>
      </c>
      <c r="F90" s="597">
        <v>0</v>
      </c>
      <c r="G90" s="592">
        <f t="shared" si="15"/>
        <v>0</v>
      </c>
      <c r="H90" s="593">
        <f t="shared" si="16"/>
        <v>0</v>
      </c>
      <c r="I90" s="461"/>
    </row>
    <row r="91" spans="1:10" x14ac:dyDescent="0.2">
      <c r="A91" s="811"/>
      <c r="B91" s="588">
        <v>53204030000000</v>
      </c>
      <c r="C91" s="570" t="s">
        <v>214</v>
      </c>
      <c r="D91" s="592">
        <f t="shared" si="17"/>
        <v>0</v>
      </c>
      <c r="E91" s="592">
        <v>0</v>
      </c>
      <c r="F91" s="597">
        <v>0</v>
      </c>
      <c r="G91" s="592">
        <f t="shared" si="15"/>
        <v>0</v>
      </c>
      <c r="H91" s="593">
        <f>D91+G91</f>
        <v>0</v>
      </c>
      <c r="I91" s="461"/>
    </row>
    <row r="92" spans="1:10" x14ac:dyDescent="0.2">
      <c r="A92" s="811"/>
      <c r="B92" s="588">
        <v>53204100100001</v>
      </c>
      <c r="C92" s="570" t="s">
        <v>22</v>
      </c>
      <c r="D92" s="592">
        <f t="shared" si="17"/>
        <v>0</v>
      </c>
      <c r="E92" s="592">
        <v>0</v>
      </c>
      <c r="F92" s="597">
        <v>0</v>
      </c>
      <c r="G92" s="592">
        <f t="shared" si="15"/>
        <v>0</v>
      </c>
      <c r="H92" s="593">
        <f t="shared" si="16"/>
        <v>0</v>
      </c>
      <c r="I92" s="461"/>
    </row>
    <row r="93" spans="1:10" x14ac:dyDescent="0.2">
      <c r="A93" s="811"/>
      <c r="B93" s="588">
        <v>53204130100000</v>
      </c>
      <c r="C93" s="570" t="s">
        <v>178</v>
      </c>
      <c r="D93" s="592">
        <f t="shared" si="17"/>
        <v>0</v>
      </c>
      <c r="E93" s="592">
        <v>0</v>
      </c>
      <c r="F93" s="597">
        <v>0</v>
      </c>
      <c r="G93" s="592">
        <f t="shared" si="15"/>
        <v>0</v>
      </c>
      <c r="H93" s="593">
        <f t="shared" si="16"/>
        <v>0</v>
      </c>
      <c r="I93" s="461"/>
    </row>
    <row r="94" spans="1:10" x14ac:dyDescent="0.2">
      <c r="A94" s="811"/>
      <c r="B94" s="588">
        <v>53205010100000</v>
      </c>
      <c r="C94" s="570" t="s">
        <v>24</v>
      </c>
      <c r="D94" s="592">
        <f t="shared" si="17"/>
        <v>0</v>
      </c>
      <c r="E94" s="592">
        <v>0</v>
      </c>
      <c r="F94" s="597">
        <v>0</v>
      </c>
      <c r="G94" s="592">
        <f t="shared" si="15"/>
        <v>0</v>
      </c>
      <c r="H94" s="593">
        <f t="shared" si="16"/>
        <v>0</v>
      </c>
      <c r="I94" s="461"/>
    </row>
    <row r="95" spans="1:10" x14ac:dyDescent="0.2">
      <c r="A95" s="811"/>
      <c r="B95" s="588">
        <v>53205020100000</v>
      </c>
      <c r="C95" s="570" t="s">
        <v>25</v>
      </c>
      <c r="D95" s="592">
        <f t="shared" si="17"/>
        <v>0</v>
      </c>
      <c r="E95" s="592">
        <v>0</v>
      </c>
      <c r="F95" s="597">
        <v>0</v>
      </c>
      <c r="G95" s="592">
        <f t="shared" si="15"/>
        <v>0</v>
      </c>
      <c r="H95" s="593">
        <f t="shared" si="16"/>
        <v>0</v>
      </c>
      <c r="I95" s="461"/>
    </row>
    <row r="96" spans="1:10" x14ac:dyDescent="0.2">
      <c r="A96" s="811"/>
      <c r="B96" s="588">
        <v>53205030100000</v>
      </c>
      <c r="C96" s="570" t="s">
        <v>26</v>
      </c>
      <c r="D96" s="592">
        <f t="shared" si="17"/>
        <v>0</v>
      </c>
      <c r="E96" s="592">
        <v>0</v>
      </c>
      <c r="F96" s="597">
        <v>0</v>
      </c>
      <c r="G96" s="592">
        <f t="shared" si="15"/>
        <v>0</v>
      </c>
      <c r="H96" s="593">
        <f t="shared" si="16"/>
        <v>0</v>
      </c>
      <c r="I96" s="461"/>
    </row>
    <row r="97" spans="1:9" x14ac:dyDescent="0.2">
      <c r="A97" s="811"/>
      <c r="B97" s="588">
        <v>53205050100000</v>
      </c>
      <c r="C97" s="570" t="s">
        <v>27</v>
      </c>
      <c r="D97" s="592">
        <f t="shared" si="17"/>
        <v>0</v>
      </c>
      <c r="E97" s="592">
        <v>0</v>
      </c>
      <c r="F97" s="597">
        <v>0</v>
      </c>
      <c r="G97" s="592">
        <f t="shared" si="15"/>
        <v>0</v>
      </c>
      <c r="H97" s="593">
        <f t="shared" si="16"/>
        <v>0</v>
      </c>
      <c r="I97" s="461"/>
    </row>
    <row r="98" spans="1:9" x14ac:dyDescent="0.2">
      <c r="A98" s="811"/>
      <c r="B98" s="588">
        <v>53205070100000</v>
      </c>
      <c r="C98" s="570" t="s">
        <v>29</v>
      </c>
      <c r="D98" s="592">
        <f t="shared" si="17"/>
        <v>0</v>
      </c>
      <c r="E98" s="592">
        <v>0</v>
      </c>
      <c r="F98" s="597">
        <v>0</v>
      </c>
      <c r="G98" s="592">
        <f t="shared" si="15"/>
        <v>0</v>
      </c>
      <c r="H98" s="593">
        <f t="shared" si="16"/>
        <v>0</v>
      </c>
      <c r="I98" s="461"/>
    </row>
    <row r="99" spans="1:9" x14ac:dyDescent="0.2">
      <c r="A99" s="811"/>
      <c r="B99" s="588">
        <v>53208010100000</v>
      </c>
      <c r="C99" s="570" t="s">
        <v>30</v>
      </c>
      <c r="D99" s="592">
        <f t="shared" si="17"/>
        <v>0</v>
      </c>
      <c r="E99" s="592">
        <v>0</v>
      </c>
      <c r="F99" s="597">
        <v>0</v>
      </c>
      <c r="G99" s="592">
        <f t="shared" si="15"/>
        <v>0</v>
      </c>
      <c r="H99" s="593">
        <f t="shared" si="16"/>
        <v>0</v>
      </c>
      <c r="I99" s="461"/>
    </row>
    <row r="100" spans="1:9" x14ac:dyDescent="0.2">
      <c r="A100" s="811"/>
      <c r="B100" s="588">
        <v>53208070100001</v>
      </c>
      <c r="C100" s="570" t="s">
        <v>31</v>
      </c>
      <c r="D100" s="592">
        <f t="shared" si="17"/>
        <v>0</v>
      </c>
      <c r="E100" s="592">
        <v>0</v>
      </c>
      <c r="F100" s="597">
        <v>0</v>
      </c>
      <c r="G100" s="592">
        <f t="shared" si="15"/>
        <v>0</v>
      </c>
      <c r="H100" s="593">
        <f t="shared" si="16"/>
        <v>0</v>
      </c>
      <c r="I100" s="461"/>
    </row>
    <row r="101" spans="1:9" x14ac:dyDescent="0.2">
      <c r="A101" s="811"/>
      <c r="B101" s="588">
        <v>53208100100001</v>
      </c>
      <c r="C101" s="570" t="s">
        <v>179</v>
      </c>
      <c r="D101" s="592">
        <f t="shared" si="17"/>
        <v>0</v>
      </c>
      <c r="E101" s="592">
        <v>0</v>
      </c>
      <c r="F101" s="597">
        <v>0</v>
      </c>
      <c r="G101" s="592">
        <f t="shared" si="15"/>
        <v>0</v>
      </c>
      <c r="H101" s="593">
        <f t="shared" si="16"/>
        <v>0</v>
      </c>
      <c r="I101" s="461"/>
    </row>
    <row r="102" spans="1:9" x14ac:dyDescent="0.2">
      <c r="A102" s="811"/>
      <c r="B102" s="588">
        <v>53211030000000</v>
      </c>
      <c r="C102" s="570" t="s">
        <v>32</v>
      </c>
      <c r="D102" s="592">
        <f t="shared" si="17"/>
        <v>0</v>
      </c>
      <c r="E102" s="592">
        <v>0</v>
      </c>
      <c r="F102" s="597">
        <v>0</v>
      </c>
      <c r="G102" s="592">
        <f t="shared" si="15"/>
        <v>0</v>
      </c>
      <c r="H102" s="593">
        <f t="shared" si="16"/>
        <v>0</v>
      </c>
      <c r="I102" s="461"/>
    </row>
    <row r="103" spans="1:9" x14ac:dyDescent="0.2">
      <c r="A103" s="811"/>
      <c r="B103" s="588">
        <v>53212020100000</v>
      </c>
      <c r="C103" s="570" t="s">
        <v>180</v>
      </c>
      <c r="D103" s="592">
        <f t="shared" si="17"/>
        <v>0</v>
      </c>
      <c r="E103" s="592">
        <v>0</v>
      </c>
      <c r="F103" s="597">
        <v>0</v>
      </c>
      <c r="G103" s="592">
        <f t="shared" si="15"/>
        <v>0</v>
      </c>
      <c r="H103" s="593">
        <f t="shared" si="16"/>
        <v>0</v>
      </c>
      <c r="I103" s="461"/>
    </row>
    <row r="104" spans="1:9" x14ac:dyDescent="0.2">
      <c r="A104" s="811"/>
      <c r="B104" s="588">
        <v>53214020000000</v>
      </c>
      <c r="C104" s="570" t="s">
        <v>181</v>
      </c>
      <c r="D104" s="592">
        <f t="shared" si="17"/>
        <v>0</v>
      </c>
      <c r="E104" s="592">
        <v>0</v>
      </c>
      <c r="F104" s="597">
        <v>0</v>
      </c>
      <c r="G104" s="592">
        <f t="shared" si="15"/>
        <v>0</v>
      </c>
      <c r="H104" s="593">
        <f t="shared" si="16"/>
        <v>0</v>
      </c>
      <c r="I104" s="461"/>
    </row>
    <row r="105" spans="1:9" x14ac:dyDescent="0.2">
      <c r="A105" s="811"/>
      <c r="B105" s="509"/>
      <c r="C105" s="572" t="s">
        <v>34</v>
      </c>
      <c r="D105" s="581">
        <v>0</v>
      </c>
      <c r="E105" s="582"/>
      <c r="F105" s="582"/>
      <c r="G105" s="581">
        <f>SUM(G106,G111,G113,G122,G131,G139)</f>
        <v>0</v>
      </c>
      <c r="H105" s="217">
        <f>SUM(H106,H111,H113,H122,H131,H139)</f>
        <v>250099</v>
      </c>
      <c r="I105" s="461"/>
    </row>
    <row r="106" spans="1:9" x14ac:dyDescent="0.2">
      <c r="A106" s="811"/>
      <c r="B106" s="510"/>
      <c r="C106" s="574" t="s">
        <v>35</v>
      </c>
      <c r="D106" s="585">
        <f>SUM(D107:D110)</f>
        <v>0</v>
      </c>
      <c r="E106" s="586"/>
      <c r="F106" s="586"/>
      <c r="G106" s="598">
        <f>SUM(G107:G110)</f>
        <v>0</v>
      </c>
      <c r="H106" s="599">
        <f>SUM(H107:H110)</f>
        <v>0</v>
      </c>
      <c r="I106" s="461"/>
    </row>
    <row r="107" spans="1:9" x14ac:dyDescent="0.2">
      <c r="A107" s="811"/>
      <c r="B107" s="588">
        <v>53202020100000</v>
      </c>
      <c r="C107" s="570" t="s">
        <v>182</v>
      </c>
      <c r="D107" s="451">
        <v>0</v>
      </c>
      <c r="E107" s="452"/>
      <c r="F107" s="453"/>
      <c r="G107" s="592">
        <f>E107*F107</f>
        <v>0</v>
      </c>
      <c r="H107" s="593">
        <f t="shared" ref="H107:H140" si="18">D107+G107</f>
        <v>0</v>
      </c>
      <c r="I107" s="461"/>
    </row>
    <row r="108" spans="1:9" x14ac:dyDescent="0.2">
      <c r="A108" s="811"/>
      <c r="B108" s="588">
        <v>53202030000000</v>
      </c>
      <c r="C108" s="570" t="s">
        <v>183</v>
      </c>
      <c r="D108" s="451"/>
      <c r="E108" s="452"/>
      <c r="F108" s="453"/>
      <c r="G108" s="592">
        <f t="shared" ref="G108:G140" si="19">E108*F108</f>
        <v>0</v>
      </c>
      <c r="H108" s="593">
        <f t="shared" si="18"/>
        <v>0</v>
      </c>
      <c r="I108" s="461"/>
    </row>
    <row r="109" spans="1:9" x14ac:dyDescent="0.2">
      <c r="A109" s="811"/>
      <c r="B109" s="588">
        <v>53211020000000</v>
      </c>
      <c r="C109" s="570" t="s">
        <v>41</v>
      </c>
      <c r="D109" s="596">
        <f>+P33</f>
        <v>0</v>
      </c>
      <c r="E109" s="592">
        <v>0</v>
      </c>
      <c r="F109" s="597">
        <v>0</v>
      </c>
      <c r="G109" s="592">
        <f t="shared" si="19"/>
        <v>0</v>
      </c>
      <c r="H109" s="593">
        <f t="shared" si="18"/>
        <v>0</v>
      </c>
      <c r="I109" s="461"/>
    </row>
    <row r="110" spans="1:9" x14ac:dyDescent="0.2">
      <c r="A110" s="811"/>
      <c r="B110" s="588">
        <v>53101040600000</v>
      </c>
      <c r="C110" s="570" t="s">
        <v>184</v>
      </c>
      <c r="D110" s="596">
        <f>+P34</f>
        <v>0</v>
      </c>
      <c r="E110" s="592">
        <v>0</v>
      </c>
      <c r="F110" s="597">
        <v>0</v>
      </c>
      <c r="G110" s="592">
        <f t="shared" si="19"/>
        <v>0</v>
      </c>
      <c r="H110" s="593">
        <f t="shared" si="18"/>
        <v>0</v>
      </c>
      <c r="I110" s="461"/>
    </row>
    <row r="111" spans="1:9" x14ac:dyDescent="0.2">
      <c r="A111" s="811"/>
      <c r="B111" s="510"/>
      <c r="C111" s="574" t="s">
        <v>42</v>
      </c>
      <c r="D111" s="585">
        <f>SUM(D112:D112)</f>
        <v>0</v>
      </c>
      <c r="E111" s="586"/>
      <c r="F111" s="586"/>
      <c r="G111" s="598">
        <f>SUM(G112:G112)</f>
        <v>0</v>
      </c>
      <c r="H111" s="599">
        <f>SUM(H112:H112)</f>
        <v>0</v>
      </c>
      <c r="I111" s="461"/>
    </row>
    <row r="112" spans="1:9" x14ac:dyDescent="0.2">
      <c r="A112" s="811"/>
      <c r="B112" s="600">
        <v>53205990000000</v>
      </c>
      <c r="C112" s="570" t="s">
        <v>44</v>
      </c>
      <c r="D112" s="596">
        <f>+P36</f>
        <v>0</v>
      </c>
      <c r="E112" s="592">
        <v>0</v>
      </c>
      <c r="F112" s="597">
        <v>0</v>
      </c>
      <c r="G112" s="592">
        <f t="shared" si="19"/>
        <v>0</v>
      </c>
      <c r="H112" s="593">
        <f t="shared" si="18"/>
        <v>0</v>
      </c>
      <c r="I112" s="461"/>
    </row>
    <row r="113" spans="1:9" x14ac:dyDescent="0.2">
      <c r="A113" s="811"/>
      <c r="B113" s="510"/>
      <c r="C113" s="574" t="s">
        <v>45</v>
      </c>
      <c r="D113" s="585">
        <f>SUM(D114:D121)</f>
        <v>0</v>
      </c>
      <c r="E113" s="586"/>
      <c r="F113" s="586"/>
      <c r="G113" s="585">
        <f>SUM(G114:G121)</f>
        <v>0</v>
      </c>
      <c r="H113" s="216">
        <f>SUM(H114:H121)</f>
        <v>0</v>
      </c>
      <c r="I113" s="461"/>
    </row>
    <row r="114" spans="1:9" x14ac:dyDescent="0.2">
      <c r="A114" s="811"/>
      <c r="B114" s="588">
        <v>53204010000000</v>
      </c>
      <c r="C114" s="570" t="s">
        <v>47</v>
      </c>
      <c r="D114" s="596">
        <f>+P38</f>
        <v>0</v>
      </c>
      <c r="E114" s="596">
        <v>0</v>
      </c>
      <c r="F114" s="597">
        <v>0</v>
      </c>
      <c r="G114" s="592">
        <f t="shared" si="19"/>
        <v>0</v>
      </c>
      <c r="H114" s="593">
        <f t="shared" si="18"/>
        <v>0</v>
      </c>
      <c r="I114" s="461"/>
    </row>
    <row r="115" spans="1:9" x14ac:dyDescent="0.2">
      <c r="A115" s="811"/>
      <c r="B115" s="600">
        <v>53204040200000</v>
      </c>
      <c r="C115" s="570" t="s">
        <v>213</v>
      </c>
      <c r="D115" s="596">
        <f t="shared" ref="D115:D121" si="20">+P39</f>
        <v>0</v>
      </c>
      <c r="E115" s="596">
        <v>0</v>
      </c>
      <c r="F115" s="597">
        <v>0</v>
      </c>
      <c r="G115" s="592">
        <f t="shared" si="19"/>
        <v>0</v>
      </c>
      <c r="H115" s="593">
        <f t="shared" si="18"/>
        <v>0</v>
      </c>
      <c r="I115" s="461"/>
    </row>
    <row r="116" spans="1:9" x14ac:dyDescent="0.2">
      <c r="A116" s="811"/>
      <c r="B116" s="588">
        <v>53204060000000</v>
      </c>
      <c r="C116" s="570" t="s">
        <v>49</v>
      </c>
      <c r="D116" s="596">
        <f t="shared" si="20"/>
        <v>0</v>
      </c>
      <c r="E116" s="596">
        <v>0</v>
      </c>
      <c r="F116" s="597">
        <v>0</v>
      </c>
      <c r="G116" s="592">
        <f t="shared" si="19"/>
        <v>0</v>
      </c>
      <c r="H116" s="593">
        <f t="shared" si="18"/>
        <v>0</v>
      </c>
      <c r="I116" s="461"/>
    </row>
    <row r="117" spans="1:9" x14ac:dyDescent="0.2">
      <c r="A117" s="811"/>
      <c r="B117" s="588">
        <v>53204070000000</v>
      </c>
      <c r="C117" s="570" t="s">
        <v>50</v>
      </c>
      <c r="D117" s="596">
        <f t="shared" si="20"/>
        <v>0</v>
      </c>
      <c r="E117" s="596">
        <v>0</v>
      </c>
      <c r="F117" s="597">
        <v>0</v>
      </c>
      <c r="G117" s="592">
        <f t="shared" si="19"/>
        <v>0</v>
      </c>
      <c r="H117" s="593">
        <f t="shared" si="18"/>
        <v>0</v>
      </c>
      <c r="I117" s="461"/>
    </row>
    <row r="118" spans="1:9" x14ac:dyDescent="0.2">
      <c r="A118" s="811"/>
      <c r="B118" s="588">
        <v>53204080000000</v>
      </c>
      <c r="C118" s="570" t="s">
        <v>51</v>
      </c>
      <c r="D118" s="596">
        <f t="shared" si="20"/>
        <v>0</v>
      </c>
      <c r="E118" s="596">
        <v>0</v>
      </c>
      <c r="F118" s="597">
        <v>0</v>
      </c>
      <c r="G118" s="592">
        <f t="shared" si="19"/>
        <v>0</v>
      </c>
      <c r="H118" s="593">
        <f t="shared" si="18"/>
        <v>0</v>
      </c>
      <c r="I118" s="461"/>
    </row>
    <row r="119" spans="1:9" x14ac:dyDescent="0.2">
      <c r="A119" s="811"/>
      <c r="B119" s="588">
        <v>53214010000000</v>
      </c>
      <c r="C119" s="570" t="s">
        <v>52</v>
      </c>
      <c r="D119" s="596">
        <f t="shared" si="20"/>
        <v>0</v>
      </c>
      <c r="E119" s="596">
        <v>0</v>
      </c>
      <c r="F119" s="597">
        <v>0</v>
      </c>
      <c r="G119" s="592">
        <f t="shared" si="19"/>
        <v>0</v>
      </c>
      <c r="H119" s="593">
        <f t="shared" si="18"/>
        <v>0</v>
      </c>
      <c r="I119" s="461"/>
    </row>
    <row r="120" spans="1:9" x14ac:dyDescent="0.2">
      <c r="A120" s="811"/>
      <c r="B120" s="588">
        <v>53214040000000</v>
      </c>
      <c r="C120" s="570" t="s">
        <v>185</v>
      </c>
      <c r="D120" s="596">
        <f t="shared" si="20"/>
        <v>0</v>
      </c>
      <c r="E120" s="596">
        <v>0</v>
      </c>
      <c r="F120" s="597">
        <v>0</v>
      </c>
      <c r="G120" s="592">
        <f t="shared" si="19"/>
        <v>0</v>
      </c>
      <c r="H120" s="593">
        <f t="shared" si="18"/>
        <v>0</v>
      </c>
      <c r="I120" s="461"/>
    </row>
    <row r="121" spans="1:9" x14ac:dyDescent="0.2">
      <c r="A121" s="811"/>
      <c r="B121" s="512">
        <v>53204020100000</v>
      </c>
      <c r="C121" s="570" t="s">
        <v>177</v>
      </c>
      <c r="D121" s="596">
        <f t="shared" si="20"/>
        <v>0</v>
      </c>
      <c r="E121" s="596">
        <v>0</v>
      </c>
      <c r="F121" s="597">
        <v>0</v>
      </c>
      <c r="G121" s="592">
        <f t="shared" si="19"/>
        <v>0</v>
      </c>
      <c r="H121" s="593">
        <f t="shared" si="18"/>
        <v>0</v>
      </c>
      <c r="I121" s="461"/>
    </row>
    <row r="122" spans="1:9" x14ac:dyDescent="0.2">
      <c r="A122" s="811"/>
      <c r="B122" s="510"/>
      <c r="C122" s="574" t="s">
        <v>55</v>
      </c>
      <c r="D122" s="585">
        <f>SUM(D123:D130)</f>
        <v>250099</v>
      </c>
      <c r="E122" s="586"/>
      <c r="F122" s="586"/>
      <c r="G122" s="585">
        <f>SUM(G123:G130)</f>
        <v>0</v>
      </c>
      <c r="H122" s="216">
        <f>SUM(H123:H130)</f>
        <v>250099</v>
      </c>
      <c r="I122" s="461"/>
    </row>
    <row r="123" spans="1:9" x14ac:dyDescent="0.2">
      <c r="A123" s="811"/>
      <c r="B123" s="588">
        <v>53207010000000</v>
      </c>
      <c r="C123" s="570" t="s">
        <v>56</v>
      </c>
      <c r="D123" s="596">
        <f>+P47</f>
        <v>0</v>
      </c>
      <c r="E123" s="596">
        <v>0</v>
      </c>
      <c r="F123" s="597">
        <v>0</v>
      </c>
      <c r="G123" s="592">
        <f t="shared" si="19"/>
        <v>0</v>
      </c>
      <c r="H123" s="593">
        <f t="shared" si="18"/>
        <v>0</v>
      </c>
      <c r="I123" s="461"/>
    </row>
    <row r="124" spans="1:9" x14ac:dyDescent="0.2">
      <c r="A124" s="811"/>
      <c r="B124" s="588">
        <v>53207020000000</v>
      </c>
      <c r="C124" s="570" t="s">
        <v>57</v>
      </c>
      <c r="D124" s="596">
        <f t="shared" ref="D124:D126" si="21">+P48</f>
        <v>0</v>
      </c>
      <c r="E124" s="596">
        <v>0</v>
      </c>
      <c r="F124" s="597">
        <v>0</v>
      </c>
      <c r="G124" s="592">
        <f t="shared" si="19"/>
        <v>0</v>
      </c>
      <c r="H124" s="593">
        <f t="shared" si="18"/>
        <v>0</v>
      </c>
      <c r="I124" s="461"/>
    </row>
    <row r="125" spans="1:9" x14ac:dyDescent="0.2">
      <c r="A125" s="811"/>
      <c r="B125" s="588">
        <v>53208020000000</v>
      </c>
      <c r="C125" s="570" t="s">
        <v>168</v>
      </c>
      <c r="D125" s="596">
        <f t="shared" si="21"/>
        <v>0</v>
      </c>
      <c r="E125" s="596">
        <v>0</v>
      </c>
      <c r="F125" s="597">
        <v>0</v>
      </c>
      <c r="G125" s="592">
        <f t="shared" si="19"/>
        <v>0</v>
      </c>
      <c r="H125" s="593">
        <f t="shared" si="18"/>
        <v>0</v>
      </c>
      <c r="I125" s="461"/>
    </row>
    <row r="126" spans="1:9" x14ac:dyDescent="0.2">
      <c r="A126" s="811"/>
      <c r="B126" s="588">
        <v>53208990000000</v>
      </c>
      <c r="C126" s="570" t="s">
        <v>186</v>
      </c>
      <c r="D126" s="596">
        <f t="shared" si="21"/>
        <v>0</v>
      </c>
      <c r="E126" s="596">
        <v>0</v>
      </c>
      <c r="F126" s="597">
        <v>0</v>
      </c>
      <c r="G126" s="592">
        <f t="shared" si="19"/>
        <v>0</v>
      </c>
      <c r="H126" s="593">
        <f t="shared" si="18"/>
        <v>0</v>
      </c>
      <c r="I126" s="461"/>
    </row>
    <row r="127" spans="1:9" x14ac:dyDescent="0.2">
      <c r="A127" s="811"/>
      <c r="B127" s="512">
        <v>53210020300000</v>
      </c>
      <c r="C127" s="570" t="s">
        <v>188</v>
      </c>
      <c r="D127" s="596">
        <v>0</v>
      </c>
      <c r="E127" s="596">
        <v>8200</v>
      </c>
      <c r="F127" s="597">
        <f>+'B) Reajuste Tarifas y Ocupación'!I33</f>
        <v>0</v>
      </c>
      <c r="G127" s="592">
        <f t="shared" si="19"/>
        <v>0</v>
      </c>
      <c r="H127" s="593">
        <f t="shared" si="18"/>
        <v>0</v>
      </c>
      <c r="I127" s="461"/>
    </row>
    <row r="128" spans="1:9" x14ac:dyDescent="0.2">
      <c r="A128" s="811"/>
      <c r="B128" s="588">
        <v>53208990000000</v>
      </c>
      <c r="C128" s="570" t="s">
        <v>189</v>
      </c>
      <c r="D128" s="596">
        <f>+P51</f>
        <v>0</v>
      </c>
      <c r="E128" s="596">
        <v>0</v>
      </c>
      <c r="F128" s="597">
        <v>0</v>
      </c>
      <c r="G128" s="592">
        <f t="shared" si="19"/>
        <v>0</v>
      </c>
      <c r="H128" s="593">
        <f t="shared" si="18"/>
        <v>0</v>
      </c>
      <c r="I128" s="461"/>
    </row>
    <row r="129" spans="1:11" x14ac:dyDescent="0.2">
      <c r="A129" s="811"/>
      <c r="B129" s="588">
        <v>53209990000000</v>
      </c>
      <c r="C129" s="570" t="s">
        <v>187</v>
      </c>
      <c r="D129" s="596">
        <f>+P52</f>
        <v>0</v>
      </c>
      <c r="E129" s="596">
        <v>0</v>
      </c>
      <c r="F129" s="597">
        <v>0</v>
      </c>
      <c r="G129" s="592">
        <f t="shared" si="19"/>
        <v>0</v>
      </c>
      <c r="H129" s="593">
        <f t="shared" si="18"/>
        <v>0</v>
      </c>
      <c r="I129" s="461"/>
    </row>
    <row r="130" spans="1:11" x14ac:dyDescent="0.2">
      <c r="A130" s="811"/>
      <c r="B130" s="588">
        <v>53210020100000</v>
      </c>
      <c r="C130" s="570" t="s">
        <v>64</v>
      </c>
      <c r="D130" s="596">
        <f>+P53</f>
        <v>250099</v>
      </c>
      <c r="E130" s="596">
        <v>0</v>
      </c>
      <c r="F130" s="597">
        <v>0</v>
      </c>
      <c r="G130" s="592">
        <f t="shared" si="19"/>
        <v>0</v>
      </c>
      <c r="H130" s="593">
        <f t="shared" si="18"/>
        <v>250099</v>
      </c>
      <c r="I130" s="461"/>
    </row>
    <row r="131" spans="1:11" x14ac:dyDescent="0.2">
      <c r="A131" s="811"/>
      <c r="B131" s="510"/>
      <c r="C131" s="574" t="s">
        <v>65</v>
      </c>
      <c r="D131" s="585">
        <f>SUM(D132:D138)</f>
        <v>0</v>
      </c>
      <c r="E131" s="586"/>
      <c r="F131" s="586"/>
      <c r="G131" s="585">
        <f>SUM(G132:G138)</f>
        <v>0</v>
      </c>
      <c r="H131" s="216">
        <f>SUM(H132:H138)</f>
        <v>0</v>
      </c>
      <c r="I131" s="461"/>
    </row>
    <row r="132" spans="1:11" x14ac:dyDescent="0.2">
      <c r="A132" s="811"/>
      <c r="B132" s="588">
        <v>53206030000000</v>
      </c>
      <c r="C132" s="570" t="s">
        <v>100</v>
      </c>
      <c r="D132" s="596">
        <f>+P55</f>
        <v>0</v>
      </c>
      <c r="E132" s="596">
        <v>0</v>
      </c>
      <c r="F132" s="597">
        <v>0</v>
      </c>
      <c r="G132" s="592">
        <f t="shared" si="19"/>
        <v>0</v>
      </c>
      <c r="H132" s="593">
        <f t="shared" si="18"/>
        <v>0</v>
      </c>
      <c r="I132" s="461"/>
    </row>
    <row r="133" spans="1:11" x14ac:dyDescent="0.2">
      <c r="A133" s="811"/>
      <c r="B133" s="588">
        <v>53206040000000</v>
      </c>
      <c r="C133" s="570" t="s">
        <v>101</v>
      </c>
      <c r="D133" s="596">
        <f t="shared" ref="D133:D138" si="22">+P56</f>
        <v>0</v>
      </c>
      <c r="E133" s="596">
        <v>0</v>
      </c>
      <c r="F133" s="597">
        <v>0</v>
      </c>
      <c r="G133" s="592">
        <f t="shared" si="19"/>
        <v>0</v>
      </c>
      <c r="H133" s="593">
        <f t="shared" si="18"/>
        <v>0</v>
      </c>
      <c r="I133" s="461"/>
    </row>
    <row r="134" spans="1:11" x14ac:dyDescent="0.2">
      <c r="A134" s="811"/>
      <c r="B134" s="588">
        <v>53206060000000</v>
      </c>
      <c r="C134" s="570" t="s">
        <v>190</v>
      </c>
      <c r="D134" s="596">
        <f t="shared" si="22"/>
        <v>0</v>
      </c>
      <c r="E134" s="596">
        <v>0</v>
      </c>
      <c r="F134" s="597">
        <v>0</v>
      </c>
      <c r="G134" s="592">
        <f t="shared" si="19"/>
        <v>0</v>
      </c>
      <c r="H134" s="593">
        <f t="shared" si="18"/>
        <v>0</v>
      </c>
      <c r="I134" s="461"/>
    </row>
    <row r="135" spans="1:11" x14ac:dyDescent="0.2">
      <c r="A135" s="811"/>
      <c r="B135" s="588">
        <v>53206070000000</v>
      </c>
      <c r="C135" s="570" t="s">
        <v>103</v>
      </c>
      <c r="D135" s="596">
        <f t="shared" si="22"/>
        <v>0</v>
      </c>
      <c r="E135" s="596">
        <v>0</v>
      </c>
      <c r="F135" s="597">
        <v>0</v>
      </c>
      <c r="G135" s="592">
        <f t="shared" si="19"/>
        <v>0</v>
      </c>
      <c r="H135" s="593">
        <f t="shared" si="18"/>
        <v>0</v>
      </c>
      <c r="I135" s="461"/>
    </row>
    <row r="136" spans="1:11" x14ac:dyDescent="0.2">
      <c r="A136" s="811"/>
      <c r="B136" s="588">
        <v>53206990000000</v>
      </c>
      <c r="C136" s="570" t="s">
        <v>191</v>
      </c>
      <c r="D136" s="596">
        <f t="shared" si="22"/>
        <v>0</v>
      </c>
      <c r="E136" s="596">
        <v>0</v>
      </c>
      <c r="F136" s="597">
        <v>0</v>
      </c>
      <c r="G136" s="592">
        <f t="shared" si="19"/>
        <v>0</v>
      </c>
      <c r="H136" s="593">
        <f t="shared" si="18"/>
        <v>0</v>
      </c>
      <c r="I136" s="461"/>
    </row>
    <row r="137" spans="1:11" x14ac:dyDescent="0.2">
      <c r="A137" s="811"/>
      <c r="B137" s="588">
        <v>53208030000000</v>
      </c>
      <c r="C137" s="570" t="s">
        <v>105</v>
      </c>
      <c r="D137" s="596">
        <f t="shared" si="22"/>
        <v>0</v>
      </c>
      <c r="E137" s="596">
        <v>0</v>
      </c>
      <c r="F137" s="597">
        <v>0</v>
      </c>
      <c r="G137" s="592">
        <f t="shared" si="19"/>
        <v>0</v>
      </c>
      <c r="H137" s="593">
        <f t="shared" si="18"/>
        <v>0</v>
      </c>
      <c r="I137" s="461"/>
    </row>
    <row r="138" spans="1:11" x14ac:dyDescent="0.2">
      <c r="A138" s="811"/>
      <c r="B138" s="588">
        <v>53206990000000</v>
      </c>
      <c r="C138" s="570" t="s">
        <v>212</v>
      </c>
      <c r="D138" s="596">
        <f t="shared" si="22"/>
        <v>0</v>
      </c>
      <c r="E138" s="596">
        <v>0</v>
      </c>
      <c r="F138" s="597">
        <v>0</v>
      </c>
      <c r="G138" s="592">
        <f t="shared" si="19"/>
        <v>0</v>
      </c>
      <c r="H138" s="593">
        <f t="shared" si="18"/>
        <v>0</v>
      </c>
      <c r="I138" s="458"/>
    </row>
    <row r="139" spans="1:11" x14ac:dyDescent="0.2">
      <c r="A139" s="811"/>
      <c r="B139" s="510"/>
      <c r="C139" s="574" t="s">
        <v>66</v>
      </c>
      <c r="D139" s="585">
        <f>SUM(D140:D140)</f>
        <v>0</v>
      </c>
      <c r="E139" s="586"/>
      <c r="F139" s="586"/>
      <c r="G139" s="585">
        <f>SUM(G140:G140)</f>
        <v>0</v>
      </c>
      <c r="H139" s="216">
        <f>SUM(H140:H140)</f>
        <v>0</v>
      </c>
      <c r="I139" s="458"/>
    </row>
    <row r="140" spans="1:11" x14ac:dyDescent="0.2">
      <c r="A140" s="811"/>
      <c r="B140" s="601"/>
      <c r="C140" s="602" t="s">
        <v>215</v>
      </c>
      <c r="D140" s="451">
        <v>0</v>
      </c>
      <c r="E140" s="451">
        <v>0</v>
      </c>
      <c r="F140" s="453">
        <v>0</v>
      </c>
      <c r="G140" s="592">
        <f t="shared" si="19"/>
        <v>0</v>
      </c>
      <c r="H140" s="603">
        <f t="shared" si="18"/>
        <v>0</v>
      </c>
      <c r="I140" s="459"/>
      <c r="J140" s="516" t="s">
        <v>216</v>
      </c>
      <c r="K140" s="352">
        <f>+H138+H137+H136+H135+H134+H133+H132+H130+H129+H128+H127+H126+H125+H124+H123+H121+H118+H117+H116+H115+H114+H112+H110+H109+H103+H102+H101+H99+H98+H97+H96+H95+H94+H93+H92+H91+H90+H89</f>
        <v>250099</v>
      </c>
    </row>
    <row r="141" spans="1:11" x14ac:dyDescent="0.2">
      <c r="A141" s="811"/>
      <c r="B141" s="515"/>
      <c r="C141" s="604" t="s">
        <v>106</v>
      </c>
      <c r="D141" s="605">
        <f>SUM(D78,D105)</f>
        <v>1678000</v>
      </c>
      <c r="E141" s="606"/>
      <c r="F141" s="606"/>
      <c r="G141" s="605">
        <f>SUM(G78,G105)</f>
        <v>0</v>
      </c>
      <c r="H141" s="55">
        <f>SUM(H78,H105)</f>
        <v>1928099</v>
      </c>
      <c r="I141" s="462"/>
      <c r="J141" s="508" t="s">
        <v>217</v>
      </c>
      <c r="K141" s="577">
        <f>+H142-K140</f>
        <v>5073268</v>
      </c>
    </row>
    <row r="142" spans="1:11" ht="15.75" x14ac:dyDescent="0.2">
      <c r="A142" s="828" t="s">
        <v>110</v>
      </c>
      <c r="B142" s="828"/>
      <c r="C142" s="828"/>
      <c r="D142" s="828"/>
      <c r="E142" s="828"/>
      <c r="F142" s="828"/>
      <c r="G142" s="829"/>
      <c r="H142" s="54">
        <f>+H141+H75</f>
        <v>5323367</v>
      </c>
    </row>
  </sheetData>
  <sheetProtection algorithmName="SHA-512" hashValue="Ur6PYWsJEqusa+6cOFcUFF1ILA4KpY63CUj/+6om0IGO9gNpS8WbMgQu7opikDFTt+t35OHl9CoP+CfuN2KNDA==" saltValue="/k7KAUfDrVcbhUMs0Uec+Q==" spinCount="100000" sheet="1" objects="1" scenarios="1"/>
  <mergeCells count="23">
    <mergeCell ref="M10:M11"/>
    <mergeCell ref="N10:N11"/>
    <mergeCell ref="O10:O11"/>
    <mergeCell ref="P10:P11"/>
    <mergeCell ref="A142:G142"/>
    <mergeCell ref="H76:H77"/>
    <mergeCell ref="I76:I77"/>
    <mergeCell ref="A78:A141"/>
    <mergeCell ref="A76:A77"/>
    <mergeCell ref="B76:B77"/>
    <mergeCell ref="C76:C77"/>
    <mergeCell ref="D76:D77"/>
    <mergeCell ref="E76:G76"/>
    <mergeCell ref="D4:E4"/>
    <mergeCell ref="A8:C8"/>
    <mergeCell ref="A12:A75"/>
    <mergeCell ref="I10:I11"/>
    <mergeCell ref="B10:B11"/>
    <mergeCell ref="A10:A11"/>
    <mergeCell ref="E10:G10"/>
    <mergeCell ref="D10:D11"/>
    <mergeCell ref="H10:H11"/>
    <mergeCell ref="C10:C11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D.B.S.A.ORDINARIO&amp;R02-BS/0307/02pag &amp;P de &amp;N</oddHeader>
  </headerFooter>
  <ignoredErrors>
    <ignoredError sqref="G19:H19 G45:H45 G47:H47 G65:H65 G73:H73 G56:H5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X7" zoomScale="80" zoomScaleNormal="80" workbookViewId="0">
      <selection activeCell="N65" sqref="N65"/>
    </sheetView>
  </sheetViews>
  <sheetFormatPr baseColWidth="10" defaultColWidth="11.42578125" defaultRowHeight="12.75" x14ac:dyDescent="0.2"/>
  <cols>
    <col min="1" max="1" width="11.42578125" style="28" customWidth="1"/>
    <col min="2" max="2" width="28" style="28" customWidth="1"/>
    <col min="3" max="3" width="28.7109375" style="28" customWidth="1"/>
    <col min="4" max="4" width="24.140625" style="28" customWidth="1"/>
    <col min="5" max="5" width="25.140625" style="28" customWidth="1"/>
    <col min="6" max="6" width="22.140625" style="28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1" width="19.140625" style="28" customWidth="1"/>
    <col min="12" max="12" width="4.85546875" style="28" customWidth="1"/>
    <col min="13" max="13" width="19.140625" style="28" customWidth="1"/>
    <col min="14" max="14" width="16.140625" style="28" customWidth="1"/>
    <col min="15" max="15" width="17.140625" style="28" customWidth="1"/>
    <col min="16" max="16" width="14.85546875" style="28" customWidth="1"/>
    <col min="17" max="17" width="17.7109375" style="28" customWidth="1"/>
    <col min="18" max="18" width="17.140625" style="28" customWidth="1"/>
    <col min="19" max="19" width="17.42578125" style="28" customWidth="1"/>
    <col min="20" max="20" width="5" style="28" customWidth="1"/>
    <col min="21" max="21" width="19.85546875" style="28" bestFit="1" customWidth="1"/>
    <col min="22" max="22" width="52.140625" style="28" bestFit="1" customWidth="1"/>
    <col min="23" max="23" width="18.28515625" style="28" customWidth="1"/>
    <col min="24" max="24" width="5.7109375" style="28" customWidth="1"/>
    <col min="25" max="25" width="11.42578125" style="28" customWidth="1"/>
    <col min="26" max="31" width="14.28515625" style="28" customWidth="1"/>
    <col min="32" max="32" width="11.28515625" style="28" customWidth="1"/>
    <col min="33" max="38" width="14.28515625" style="28" customWidth="1"/>
    <col min="39" max="39" width="11.42578125" style="28"/>
    <col min="40" max="45" width="14.28515625" style="28" customWidth="1"/>
    <col min="46" max="16384" width="11.42578125" style="28"/>
  </cols>
  <sheetData>
    <row r="1" spans="1:242" s="6" customFormat="1" x14ac:dyDescent="0.2">
      <c r="C1" s="7"/>
      <c r="D1" s="7"/>
      <c r="E1" s="44" t="s">
        <v>202</v>
      </c>
      <c r="F1" s="44"/>
      <c r="G1" s="44"/>
      <c r="H1" s="44"/>
      <c r="I1" s="44"/>
      <c r="J1" s="7"/>
      <c r="K1" s="7"/>
      <c r="L1" s="7"/>
      <c r="IG1" s="4"/>
      <c r="IH1" s="4"/>
    </row>
    <row r="2" spans="1:242" s="6" customFormat="1" x14ac:dyDescent="0.2">
      <c r="E2" s="44" t="s">
        <v>194</v>
      </c>
      <c r="F2" s="44"/>
      <c r="G2" s="44"/>
      <c r="H2" s="44"/>
      <c r="I2" s="44"/>
      <c r="IG2" s="4"/>
      <c r="IH2" s="4"/>
    </row>
    <row r="3" spans="1:242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3"/>
      <c r="D4" s="83" t="s">
        <v>0</v>
      </c>
      <c r="E4" s="139" t="str">
        <f>+'B) Reajuste Tarifas y Ocupación'!F5</f>
        <v>(DEPTO./DELEG.)</v>
      </c>
      <c r="F4" s="58"/>
      <c r="G4" s="59"/>
      <c r="H4" s="59"/>
      <c r="I4" s="59"/>
      <c r="J4" s="59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3"/>
      <c r="D5" s="84"/>
      <c r="E5" s="87"/>
      <c r="F5" s="87"/>
      <c r="G5" s="87"/>
      <c r="H5" s="87"/>
      <c r="I5" s="87"/>
      <c r="J5" s="87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3"/>
      <c r="D6" s="84"/>
      <c r="E6" s="87"/>
      <c r="F6" s="87"/>
      <c r="G6" s="87"/>
      <c r="H6" s="87"/>
      <c r="I6" s="87"/>
      <c r="J6" s="87"/>
      <c r="O6" s="3"/>
      <c r="HX6" s="4"/>
      <c r="HY6" s="4"/>
      <c r="HZ6" s="4"/>
      <c r="IA6" s="4"/>
      <c r="IB6" s="4"/>
      <c r="IC6" s="4"/>
    </row>
    <row r="7" spans="1:242" x14ac:dyDescent="0.2">
      <c r="B7" s="26"/>
      <c r="C7" s="26"/>
      <c r="D7" s="26"/>
      <c r="E7" s="26"/>
      <c r="F7" s="26"/>
      <c r="G7" s="26"/>
      <c r="H7" s="26"/>
      <c r="I7" s="26"/>
      <c r="J7" s="37"/>
      <c r="K7" s="37"/>
      <c r="L7" s="37"/>
      <c r="M7" s="37"/>
      <c r="N7" s="37"/>
      <c r="O7" s="37"/>
      <c r="P7" s="37"/>
      <c r="Q7" s="37"/>
      <c r="R7" s="37"/>
      <c r="Y7" s="162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4"/>
    </row>
    <row r="8" spans="1:242" x14ac:dyDescent="0.2">
      <c r="B8" s="26"/>
      <c r="C8" s="26"/>
      <c r="D8" s="26"/>
      <c r="E8" s="26"/>
      <c r="F8" s="26"/>
      <c r="G8" s="26"/>
      <c r="H8" s="26"/>
      <c r="I8" s="26"/>
      <c r="J8" s="37"/>
      <c r="K8" s="37"/>
      <c r="L8" s="37"/>
      <c r="M8" s="37"/>
      <c r="N8" s="37"/>
      <c r="O8" s="37"/>
      <c r="P8" s="37"/>
      <c r="Q8" s="37"/>
      <c r="R8" s="37"/>
      <c r="Y8" s="165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166"/>
    </row>
    <row r="9" spans="1:242" ht="15.75" customHeight="1" x14ac:dyDescent="0.2">
      <c r="A9" s="837" t="s">
        <v>151</v>
      </c>
      <c r="B9" s="837"/>
      <c r="C9" s="837"/>
      <c r="D9" s="837"/>
      <c r="E9" s="837"/>
      <c r="F9" s="837"/>
      <c r="G9" s="837"/>
      <c r="H9" s="837"/>
      <c r="I9" s="86"/>
      <c r="J9" s="86"/>
      <c r="K9" s="86"/>
      <c r="L9" s="86"/>
      <c r="M9" s="838" t="s">
        <v>152</v>
      </c>
      <c r="N9" s="838"/>
      <c r="O9" s="838"/>
      <c r="P9" s="838"/>
      <c r="Q9" s="838"/>
      <c r="R9" s="838"/>
      <c r="S9" s="838"/>
      <c r="U9" s="838" t="s">
        <v>153</v>
      </c>
      <c r="V9" s="838"/>
      <c r="W9" s="838"/>
      <c r="X9" s="120"/>
      <c r="Y9" s="167"/>
      <c r="Z9" s="838" t="s">
        <v>206</v>
      </c>
      <c r="AA9" s="838"/>
      <c r="AB9" s="838"/>
      <c r="AC9" s="838"/>
      <c r="AD9" s="838"/>
      <c r="AE9" s="838"/>
      <c r="AF9" s="120"/>
      <c r="AG9" s="838" t="s">
        <v>155</v>
      </c>
      <c r="AH9" s="838"/>
      <c r="AI9" s="838"/>
      <c r="AJ9" s="838"/>
      <c r="AK9" s="838"/>
      <c r="AL9" s="838"/>
      <c r="AM9" s="39"/>
      <c r="AN9" s="838" t="s">
        <v>156</v>
      </c>
      <c r="AO9" s="838"/>
      <c r="AP9" s="838"/>
      <c r="AQ9" s="838"/>
      <c r="AR9" s="838"/>
      <c r="AS9" s="838"/>
      <c r="AT9" s="166"/>
    </row>
    <row r="10" spans="1:242" ht="13.5" customHeight="1" x14ac:dyDescent="0.2">
      <c r="B10" s="23"/>
      <c r="C10" s="84"/>
      <c r="D10" s="84"/>
      <c r="E10" s="87"/>
      <c r="F10" s="87"/>
      <c r="G10" s="87"/>
      <c r="H10" s="87"/>
      <c r="I10" s="87"/>
      <c r="J10" s="87"/>
      <c r="M10" s="838"/>
      <c r="N10" s="838"/>
      <c r="O10" s="838"/>
      <c r="P10" s="838"/>
      <c r="Q10" s="838"/>
      <c r="R10" s="838"/>
      <c r="S10" s="838"/>
      <c r="U10" s="838"/>
      <c r="V10" s="838"/>
      <c r="W10" s="838"/>
      <c r="Y10" s="165"/>
      <c r="Z10" s="838"/>
      <c r="AA10" s="838"/>
      <c r="AB10" s="838"/>
      <c r="AC10" s="838"/>
      <c r="AD10" s="838"/>
      <c r="AE10" s="838"/>
      <c r="AF10" s="39"/>
      <c r="AG10" s="838"/>
      <c r="AH10" s="838"/>
      <c r="AI10" s="838"/>
      <c r="AJ10" s="838"/>
      <c r="AK10" s="838"/>
      <c r="AL10" s="838"/>
      <c r="AM10" s="39"/>
      <c r="AN10" s="838"/>
      <c r="AO10" s="838"/>
      <c r="AP10" s="838"/>
      <c r="AQ10" s="838"/>
      <c r="AR10" s="838"/>
      <c r="AS10" s="838"/>
      <c r="AT10" s="166"/>
    </row>
    <row r="11" spans="1:242" x14ac:dyDescent="0.2">
      <c r="J11" s="62" t="s">
        <v>4</v>
      </c>
      <c r="K11" s="61">
        <v>0.13</v>
      </c>
      <c r="Y11" s="165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166"/>
    </row>
    <row r="12" spans="1:242" ht="12.75" customHeight="1" thickBot="1" x14ac:dyDescent="0.25">
      <c r="K12" s="39"/>
      <c r="L12" s="39"/>
      <c r="M12" s="863"/>
      <c r="N12" s="863"/>
      <c r="O12" s="863"/>
      <c r="P12" s="863"/>
      <c r="Q12" s="863"/>
      <c r="R12" s="863"/>
      <c r="Y12" s="165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166"/>
    </row>
    <row r="13" spans="1:242" ht="21.75" customHeight="1" x14ac:dyDescent="0.2">
      <c r="A13" s="852" t="s">
        <v>118</v>
      </c>
      <c r="B13" s="853"/>
      <c r="C13" s="856" t="s">
        <v>73</v>
      </c>
      <c r="D13" s="856" t="s">
        <v>74</v>
      </c>
      <c r="E13" s="858" t="s">
        <v>3</v>
      </c>
      <c r="F13" s="858" t="s">
        <v>82</v>
      </c>
      <c r="G13" s="860" t="s">
        <v>269</v>
      </c>
      <c r="H13" s="861"/>
      <c r="I13" s="861"/>
      <c r="J13" s="862"/>
      <c r="K13" s="845" t="s">
        <v>271</v>
      </c>
      <c r="L13" s="37"/>
      <c r="M13" s="843" t="s">
        <v>69</v>
      </c>
      <c r="N13" s="847"/>
      <c r="O13" s="848" t="s">
        <v>70</v>
      </c>
      <c r="P13" s="849"/>
      <c r="Q13" s="850" t="s">
        <v>71</v>
      </c>
      <c r="R13" s="851"/>
      <c r="S13" s="880" t="s">
        <v>142</v>
      </c>
      <c r="U13" s="839" t="s">
        <v>76</v>
      </c>
      <c r="V13" s="841" t="s">
        <v>77</v>
      </c>
      <c r="W13" s="882" t="s">
        <v>272</v>
      </c>
      <c r="Y13" s="165"/>
      <c r="Z13" s="887" t="s">
        <v>69</v>
      </c>
      <c r="AA13" s="888"/>
      <c r="AB13" s="889" t="s">
        <v>70</v>
      </c>
      <c r="AC13" s="890"/>
      <c r="AD13" s="891" t="s">
        <v>71</v>
      </c>
      <c r="AE13" s="892"/>
      <c r="AF13" s="39"/>
      <c r="AG13" s="843" t="s">
        <v>69</v>
      </c>
      <c r="AH13" s="844"/>
      <c r="AI13" s="848" t="s">
        <v>70</v>
      </c>
      <c r="AJ13" s="849"/>
      <c r="AK13" s="883" t="s">
        <v>71</v>
      </c>
      <c r="AL13" s="884"/>
      <c r="AM13" s="39"/>
      <c r="AN13" s="843" t="s">
        <v>69</v>
      </c>
      <c r="AO13" s="844"/>
      <c r="AP13" s="848" t="s">
        <v>70</v>
      </c>
      <c r="AQ13" s="849"/>
      <c r="AR13" s="883" t="s">
        <v>71</v>
      </c>
      <c r="AS13" s="884"/>
      <c r="AT13" s="166"/>
    </row>
    <row r="14" spans="1:242" s="39" customFormat="1" ht="39" thickBot="1" x14ac:dyDescent="0.25">
      <c r="A14" s="854"/>
      <c r="B14" s="855"/>
      <c r="C14" s="857"/>
      <c r="D14" s="857"/>
      <c r="E14" s="859"/>
      <c r="F14" s="859"/>
      <c r="G14" s="105" t="s">
        <v>211</v>
      </c>
      <c r="H14" s="105" t="s">
        <v>116</v>
      </c>
      <c r="I14" s="106" t="s">
        <v>117</v>
      </c>
      <c r="J14" s="107" t="s">
        <v>270</v>
      </c>
      <c r="K14" s="846"/>
      <c r="L14" s="37"/>
      <c r="M14" s="146" t="s">
        <v>36</v>
      </c>
      <c r="N14" s="148" t="s">
        <v>37</v>
      </c>
      <c r="O14" s="156" t="s">
        <v>36</v>
      </c>
      <c r="P14" s="157" t="s">
        <v>37</v>
      </c>
      <c r="Q14" s="149" t="s">
        <v>36</v>
      </c>
      <c r="R14" s="607" t="s">
        <v>37</v>
      </c>
      <c r="S14" s="881"/>
      <c r="U14" s="840"/>
      <c r="V14" s="842"/>
      <c r="W14" s="882"/>
      <c r="Y14" s="165"/>
      <c r="Z14" s="146" t="s">
        <v>36</v>
      </c>
      <c r="AA14" s="148" t="s">
        <v>37</v>
      </c>
      <c r="AB14" s="156" t="s">
        <v>36</v>
      </c>
      <c r="AC14" s="157" t="s">
        <v>37</v>
      </c>
      <c r="AD14" s="149" t="s">
        <v>36</v>
      </c>
      <c r="AE14" s="147" t="s">
        <v>37</v>
      </c>
      <c r="AG14" s="168" t="s">
        <v>36</v>
      </c>
      <c r="AH14" s="169" t="s">
        <v>37</v>
      </c>
      <c r="AI14" s="170" t="s">
        <v>36</v>
      </c>
      <c r="AJ14" s="171" t="s">
        <v>37</v>
      </c>
      <c r="AK14" s="172" t="s">
        <v>36</v>
      </c>
      <c r="AL14" s="173" t="s">
        <v>37</v>
      </c>
      <c r="AN14" s="885" t="s">
        <v>143</v>
      </c>
      <c r="AO14" s="886"/>
      <c r="AP14" s="895" t="s">
        <v>143</v>
      </c>
      <c r="AQ14" s="896"/>
      <c r="AR14" s="897" t="s">
        <v>144</v>
      </c>
      <c r="AS14" s="898"/>
      <c r="AT14" s="166"/>
    </row>
    <row r="15" spans="1:242" s="39" customFormat="1" ht="12.75" customHeight="1" thickBot="1" x14ac:dyDescent="0.25">
      <c r="A15" s="870" t="s">
        <v>138</v>
      </c>
      <c r="B15" s="873" t="s">
        <v>94</v>
      </c>
      <c r="C15" s="372" t="s">
        <v>230</v>
      </c>
      <c r="D15" s="373" t="s">
        <v>230</v>
      </c>
      <c r="E15" s="374" t="s">
        <v>231</v>
      </c>
      <c r="F15" s="375" t="s">
        <v>222</v>
      </c>
      <c r="G15" s="396">
        <v>0</v>
      </c>
      <c r="H15" s="396">
        <v>0</v>
      </c>
      <c r="I15" s="397">
        <v>0</v>
      </c>
      <c r="J15" s="111">
        <f>SUM(G15:I15)</f>
        <v>0</v>
      </c>
      <c r="K15" s="103">
        <f t="shared" ref="K15:K69" si="0">+J15*(1+$K$11)</f>
        <v>0</v>
      </c>
      <c r="L15" s="37"/>
      <c r="M15" s="133">
        <v>0.3</v>
      </c>
      <c r="N15" s="142">
        <f t="shared" ref="N15:N61" si="1">+$K15*M15</f>
        <v>0</v>
      </c>
      <c r="O15" s="133">
        <v>0.3</v>
      </c>
      <c r="P15" s="153">
        <f t="shared" ref="P15:P61" si="2">+$K15*O15</f>
        <v>0</v>
      </c>
      <c r="Q15" s="150">
        <v>0.4</v>
      </c>
      <c r="R15" s="608">
        <f t="shared" ref="R15:R61" si="3">+$K15*Q15</f>
        <v>0</v>
      </c>
      <c r="S15" s="611">
        <f>+M15+O15+Q15</f>
        <v>1</v>
      </c>
      <c r="U15" s="124"/>
      <c r="V15" s="121" t="s">
        <v>11</v>
      </c>
      <c r="W15" s="127">
        <f>SUM(W16,W20)</f>
        <v>800</v>
      </c>
      <c r="Y15" s="165"/>
      <c r="Z15" s="158">
        <f t="shared" ref="Z15:AE15" si="4">+M62</f>
        <v>0.2</v>
      </c>
      <c r="AA15" s="160">
        <f t="shared" si="4"/>
        <v>2260013.56</v>
      </c>
      <c r="AB15" s="158">
        <f t="shared" si="4"/>
        <v>0.2</v>
      </c>
      <c r="AC15" s="161">
        <f t="shared" si="4"/>
        <v>2260013.56</v>
      </c>
      <c r="AD15" s="159">
        <f t="shared" si="4"/>
        <v>0.6</v>
      </c>
      <c r="AE15" s="161">
        <f t="shared" si="4"/>
        <v>6780040.6799999988</v>
      </c>
      <c r="AG15" s="180">
        <f>+Z15</f>
        <v>0.2</v>
      </c>
      <c r="AH15" s="174">
        <f>+AG15*W80</f>
        <v>160</v>
      </c>
      <c r="AI15" s="181">
        <f>+AB15</f>
        <v>0.2</v>
      </c>
      <c r="AJ15" s="174">
        <f>+AI15*W80</f>
        <v>160</v>
      </c>
      <c r="AK15" s="182">
        <f>+AD15</f>
        <v>0.6</v>
      </c>
      <c r="AL15" s="175">
        <f>+AK15*W80</f>
        <v>480</v>
      </c>
      <c r="AN15" s="893">
        <f>+AH15+AA15</f>
        <v>2260173.56</v>
      </c>
      <c r="AO15" s="894"/>
      <c r="AP15" s="893">
        <f>+AJ15+AC15+K70</f>
        <v>2260173.56</v>
      </c>
      <c r="AQ15" s="894"/>
      <c r="AR15" s="893">
        <f>+AL15+AE15</f>
        <v>6780520.6799999988</v>
      </c>
      <c r="AS15" s="899"/>
      <c r="AT15" s="166"/>
    </row>
    <row r="16" spans="1:242" s="39" customFormat="1" x14ac:dyDescent="0.2">
      <c r="A16" s="871"/>
      <c r="B16" s="874"/>
      <c r="C16" s="376"/>
      <c r="D16" s="377"/>
      <c r="E16" s="378"/>
      <c r="F16" s="379"/>
      <c r="G16" s="398">
        <v>0</v>
      </c>
      <c r="H16" s="398">
        <v>0</v>
      </c>
      <c r="I16" s="399">
        <v>0</v>
      </c>
      <c r="J16" s="112">
        <f t="shared" ref="J16:J69" si="5">SUM(G16:I16)</f>
        <v>0</v>
      </c>
      <c r="K16" s="104">
        <f t="shared" si="0"/>
        <v>0</v>
      </c>
      <c r="L16" s="37"/>
      <c r="M16" s="140">
        <v>0</v>
      </c>
      <c r="N16" s="143">
        <f t="shared" si="1"/>
        <v>0</v>
      </c>
      <c r="O16" s="140">
        <v>0</v>
      </c>
      <c r="P16" s="141">
        <f t="shared" si="2"/>
        <v>0</v>
      </c>
      <c r="Q16" s="151">
        <v>0</v>
      </c>
      <c r="R16" s="609">
        <f t="shared" si="3"/>
        <v>0</v>
      </c>
      <c r="S16" s="612">
        <f t="shared" ref="S16:S61" si="6">+M16+O16+Q16</f>
        <v>0</v>
      </c>
      <c r="U16" s="125"/>
      <c r="V16" s="122" t="s">
        <v>12</v>
      </c>
      <c r="W16" s="128">
        <f>SUM(W17:W19)</f>
        <v>800</v>
      </c>
      <c r="Y16" s="165"/>
      <c r="AT16" s="166"/>
    </row>
    <row r="17" spans="1:46" s="39" customFormat="1" ht="12.75" customHeight="1" x14ac:dyDescent="0.2">
      <c r="A17" s="871"/>
      <c r="B17" s="874"/>
      <c r="C17" s="376"/>
      <c r="D17" s="377"/>
      <c r="E17" s="378"/>
      <c r="F17" s="379"/>
      <c r="G17" s="398">
        <v>0</v>
      </c>
      <c r="H17" s="398">
        <v>0</v>
      </c>
      <c r="I17" s="399">
        <v>0</v>
      </c>
      <c r="J17" s="112">
        <f t="shared" si="5"/>
        <v>0</v>
      </c>
      <c r="K17" s="104">
        <f t="shared" si="0"/>
        <v>0</v>
      </c>
      <c r="L17" s="37"/>
      <c r="M17" s="140">
        <v>0</v>
      </c>
      <c r="N17" s="143">
        <f t="shared" si="1"/>
        <v>0</v>
      </c>
      <c r="O17" s="140">
        <v>0</v>
      </c>
      <c r="P17" s="141">
        <f t="shared" si="2"/>
        <v>0</v>
      </c>
      <c r="Q17" s="151">
        <v>0</v>
      </c>
      <c r="R17" s="609">
        <f t="shared" si="3"/>
        <v>0</v>
      </c>
      <c r="S17" s="612">
        <f t="shared" si="6"/>
        <v>0</v>
      </c>
      <c r="U17" s="126">
        <v>53103050000000</v>
      </c>
      <c r="V17" s="123" t="s">
        <v>13</v>
      </c>
      <c r="W17" s="129">
        <v>800</v>
      </c>
      <c r="Y17" s="165"/>
      <c r="AT17" s="166"/>
    </row>
    <row r="18" spans="1:46" s="39" customFormat="1" ht="13.5" customHeight="1" thickBot="1" x14ac:dyDescent="0.25">
      <c r="A18" s="871"/>
      <c r="B18" s="874"/>
      <c r="C18" s="376"/>
      <c r="D18" s="377"/>
      <c r="E18" s="378"/>
      <c r="F18" s="379"/>
      <c r="G18" s="398">
        <v>0</v>
      </c>
      <c r="H18" s="398">
        <v>0</v>
      </c>
      <c r="I18" s="399">
        <v>0</v>
      </c>
      <c r="J18" s="112">
        <f t="shared" si="5"/>
        <v>0</v>
      </c>
      <c r="K18" s="104">
        <f t="shared" si="0"/>
        <v>0</v>
      </c>
      <c r="L18" s="37"/>
      <c r="M18" s="140">
        <v>0</v>
      </c>
      <c r="N18" s="143">
        <f t="shared" si="1"/>
        <v>0</v>
      </c>
      <c r="O18" s="140">
        <v>0</v>
      </c>
      <c r="P18" s="141">
        <f t="shared" si="2"/>
        <v>0</v>
      </c>
      <c r="Q18" s="151">
        <v>0</v>
      </c>
      <c r="R18" s="609">
        <f t="shared" si="3"/>
        <v>0</v>
      </c>
      <c r="S18" s="612">
        <f t="shared" si="6"/>
        <v>0</v>
      </c>
      <c r="U18" s="126">
        <v>53103060000000</v>
      </c>
      <c r="V18" s="123" t="s">
        <v>14</v>
      </c>
      <c r="W18" s="129">
        <v>0</v>
      </c>
      <c r="Y18" s="176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8"/>
    </row>
    <row r="19" spans="1:46" s="39" customFormat="1" x14ac:dyDescent="0.2">
      <c r="A19" s="871"/>
      <c r="B19" s="874"/>
      <c r="C19" s="376"/>
      <c r="D19" s="377"/>
      <c r="E19" s="378"/>
      <c r="F19" s="379"/>
      <c r="G19" s="398">
        <v>0</v>
      </c>
      <c r="H19" s="398">
        <v>0</v>
      </c>
      <c r="I19" s="399">
        <v>0</v>
      </c>
      <c r="J19" s="112">
        <f t="shared" si="5"/>
        <v>0</v>
      </c>
      <c r="K19" s="104">
        <f t="shared" si="0"/>
        <v>0</v>
      </c>
      <c r="L19" s="37"/>
      <c r="M19" s="140">
        <v>0</v>
      </c>
      <c r="N19" s="143">
        <f t="shared" si="1"/>
        <v>0</v>
      </c>
      <c r="O19" s="140">
        <v>0</v>
      </c>
      <c r="P19" s="141">
        <f t="shared" si="2"/>
        <v>0</v>
      </c>
      <c r="Q19" s="151">
        <v>0</v>
      </c>
      <c r="R19" s="609">
        <f t="shared" si="3"/>
        <v>0</v>
      </c>
      <c r="S19" s="612">
        <f t="shared" si="6"/>
        <v>0</v>
      </c>
      <c r="U19" s="126">
        <v>53103080010000</v>
      </c>
      <c r="V19" s="123" t="s">
        <v>15</v>
      </c>
      <c r="W19" s="129">
        <v>0</v>
      </c>
    </row>
    <row r="20" spans="1:46" s="39" customFormat="1" x14ac:dyDescent="0.2">
      <c r="A20" s="871"/>
      <c r="B20" s="874"/>
      <c r="C20" s="376"/>
      <c r="D20" s="377"/>
      <c r="E20" s="378"/>
      <c r="F20" s="379"/>
      <c r="G20" s="398">
        <v>0</v>
      </c>
      <c r="H20" s="398">
        <v>0</v>
      </c>
      <c r="I20" s="399">
        <v>0</v>
      </c>
      <c r="J20" s="112">
        <f t="shared" si="5"/>
        <v>0</v>
      </c>
      <c r="K20" s="104">
        <f t="shared" si="0"/>
        <v>0</v>
      </c>
      <c r="L20" s="37"/>
      <c r="M20" s="140">
        <v>0</v>
      </c>
      <c r="N20" s="143">
        <f t="shared" si="1"/>
        <v>0</v>
      </c>
      <c r="O20" s="140">
        <v>0</v>
      </c>
      <c r="P20" s="141">
        <f t="shared" si="2"/>
        <v>0</v>
      </c>
      <c r="Q20" s="151">
        <v>0</v>
      </c>
      <c r="R20" s="609">
        <f t="shared" si="3"/>
        <v>0</v>
      </c>
      <c r="S20" s="612">
        <f t="shared" si="6"/>
        <v>0</v>
      </c>
      <c r="U20" s="125"/>
      <c r="V20" s="122" t="s">
        <v>16</v>
      </c>
      <c r="W20" s="179">
        <f>SUM(W21:W39)</f>
        <v>0</v>
      </c>
    </row>
    <row r="21" spans="1:46" s="39" customFormat="1" x14ac:dyDescent="0.2">
      <c r="A21" s="871"/>
      <c r="B21" s="874"/>
      <c r="C21" s="376"/>
      <c r="D21" s="377"/>
      <c r="E21" s="378"/>
      <c r="F21" s="379"/>
      <c r="G21" s="398">
        <v>0</v>
      </c>
      <c r="H21" s="398">
        <v>0</v>
      </c>
      <c r="I21" s="399">
        <v>0</v>
      </c>
      <c r="J21" s="112">
        <f t="shared" si="5"/>
        <v>0</v>
      </c>
      <c r="K21" s="104">
        <f t="shared" si="0"/>
        <v>0</v>
      </c>
      <c r="L21" s="37"/>
      <c r="M21" s="140">
        <v>0</v>
      </c>
      <c r="N21" s="143">
        <f t="shared" si="1"/>
        <v>0</v>
      </c>
      <c r="O21" s="140">
        <v>0</v>
      </c>
      <c r="P21" s="141">
        <f t="shared" si="2"/>
        <v>0</v>
      </c>
      <c r="Q21" s="151">
        <v>0</v>
      </c>
      <c r="R21" s="609">
        <f t="shared" si="3"/>
        <v>0</v>
      </c>
      <c r="S21" s="612">
        <f t="shared" si="6"/>
        <v>0</v>
      </c>
      <c r="U21" s="126">
        <v>53201010100000</v>
      </c>
      <c r="V21" s="123" t="s">
        <v>17</v>
      </c>
      <c r="W21" s="129">
        <v>0</v>
      </c>
    </row>
    <row r="22" spans="1:46" s="39" customFormat="1" x14ac:dyDescent="0.2">
      <c r="A22" s="871"/>
      <c r="B22" s="874"/>
      <c r="C22" s="376"/>
      <c r="D22" s="377"/>
      <c r="E22" s="378"/>
      <c r="F22" s="379"/>
      <c r="G22" s="398">
        <v>0</v>
      </c>
      <c r="H22" s="398">
        <v>0</v>
      </c>
      <c r="I22" s="399">
        <v>0</v>
      </c>
      <c r="J22" s="112">
        <f t="shared" si="5"/>
        <v>0</v>
      </c>
      <c r="K22" s="104">
        <f t="shared" si="0"/>
        <v>0</v>
      </c>
      <c r="L22" s="37"/>
      <c r="M22" s="140">
        <v>0</v>
      </c>
      <c r="N22" s="143">
        <f t="shared" si="1"/>
        <v>0</v>
      </c>
      <c r="O22" s="140">
        <v>0</v>
      </c>
      <c r="P22" s="141">
        <f t="shared" si="2"/>
        <v>0</v>
      </c>
      <c r="Q22" s="151">
        <v>0</v>
      </c>
      <c r="R22" s="609">
        <f t="shared" si="3"/>
        <v>0</v>
      </c>
      <c r="S22" s="612">
        <f t="shared" si="6"/>
        <v>0</v>
      </c>
      <c r="U22" s="126">
        <v>53202010100000</v>
      </c>
      <c r="V22" s="123" t="s">
        <v>18</v>
      </c>
      <c r="W22" s="129">
        <v>0</v>
      </c>
    </row>
    <row r="23" spans="1:46" s="39" customFormat="1" x14ac:dyDescent="0.2">
      <c r="A23" s="871"/>
      <c r="B23" s="874"/>
      <c r="C23" s="69"/>
      <c r="D23" s="99"/>
      <c r="E23" s="100"/>
      <c r="F23" s="101"/>
      <c r="G23" s="89">
        <v>0</v>
      </c>
      <c r="H23" s="89">
        <v>0</v>
      </c>
      <c r="I23" s="109">
        <v>0</v>
      </c>
      <c r="J23" s="112">
        <f t="shared" si="5"/>
        <v>0</v>
      </c>
      <c r="K23" s="104">
        <f t="shared" si="0"/>
        <v>0</v>
      </c>
      <c r="L23" s="37"/>
      <c r="M23" s="140">
        <v>0</v>
      </c>
      <c r="N23" s="143">
        <f t="shared" si="1"/>
        <v>0</v>
      </c>
      <c r="O23" s="140">
        <v>0</v>
      </c>
      <c r="P23" s="141">
        <f t="shared" si="2"/>
        <v>0</v>
      </c>
      <c r="Q23" s="151">
        <v>0</v>
      </c>
      <c r="R23" s="609">
        <f t="shared" si="3"/>
        <v>0</v>
      </c>
      <c r="S23" s="612">
        <f t="shared" si="6"/>
        <v>0</v>
      </c>
      <c r="U23" s="126">
        <v>53203010100000</v>
      </c>
      <c r="V23" s="123" t="s">
        <v>19</v>
      </c>
      <c r="W23" s="129">
        <v>0</v>
      </c>
    </row>
    <row r="24" spans="1:46" s="39" customFormat="1" ht="13.5" thickBot="1" x14ac:dyDescent="0.25">
      <c r="A24" s="871"/>
      <c r="B24" s="875"/>
      <c r="C24" s="119"/>
      <c r="D24" s="90"/>
      <c r="E24" s="91"/>
      <c r="F24" s="92"/>
      <c r="G24" s="93">
        <v>0</v>
      </c>
      <c r="H24" s="93">
        <v>0</v>
      </c>
      <c r="I24" s="110">
        <v>0</v>
      </c>
      <c r="J24" s="113">
        <f t="shared" si="5"/>
        <v>0</v>
      </c>
      <c r="K24" s="102">
        <f t="shared" si="0"/>
        <v>0</v>
      </c>
      <c r="L24" s="37"/>
      <c r="M24" s="145">
        <v>0</v>
      </c>
      <c r="N24" s="144">
        <f t="shared" si="1"/>
        <v>0</v>
      </c>
      <c r="O24" s="145">
        <v>0</v>
      </c>
      <c r="P24" s="154">
        <f t="shared" si="2"/>
        <v>0</v>
      </c>
      <c r="Q24" s="152">
        <v>0</v>
      </c>
      <c r="R24" s="144">
        <f t="shared" si="3"/>
        <v>0</v>
      </c>
      <c r="S24" s="613">
        <f t="shared" si="6"/>
        <v>0</v>
      </c>
      <c r="U24" s="126">
        <v>53203030000000</v>
      </c>
      <c r="V24" s="123" t="s">
        <v>20</v>
      </c>
      <c r="W24" s="129">
        <v>0</v>
      </c>
    </row>
    <row r="25" spans="1:46" s="39" customFormat="1" ht="12.75" customHeight="1" x14ac:dyDescent="0.2">
      <c r="A25" s="871"/>
      <c r="B25" s="873" t="s">
        <v>93</v>
      </c>
      <c r="C25" s="372" t="s">
        <v>230</v>
      </c>
      <c r="D25" s="373" t="s">
        <v>230</v>
      </c>
      <c r="E25" s="374" t="s">
        <v>232</v>
      </c>
      <c r="F25" s="375" t="s">
        <v>222</v>
      </c>
      <c r="G25" s="396">
        <v>0</v>
      </c>
      <c r="H25" s="396">
        <v>0</v>
      </c>
      <c r="I25" s="397">
        <v>0</v>
      </c>
      <c r="J25" s="111">
        <f t="shared" si="5"/>
        <v>0</v>
      </c>
      <c r="K25" s="103">
        <f t="shared" si="0"/>
        <v>0</v>
      </c>
      <c r="L25" s="37"/>
      <c r="M25" s="133">
        <v>0</v>
      </c>
      <c r="N25" s="142">
        <f t="shared" si="1"/>
        <v>0</v>
      </c>
      <c r="O25" s="133">
        <v>0</v>
      </c>
      <c r="P25" s="153">
        <f t="shared" si="2"/>
        <v>0</v>
      </c>
      <c r="Q25" s="150">
        <v>0</v>
      </c>
      <c r="R25" s="608">
        <f t="shared" si="3"/>
        <v>0</v>
      </c>
      <c r="S25" s="611">
        <f t="shared" si="6"/>
        <v>0</v>
      </c>
      <c r="U25" s="126">
        <v>53204030000000</v>
      </c>
      <c r="V25" s="123" t="s">
        <v>21</v>
      </c>
      <c r="W25" s="129">
        <v>0</v>
      </c>
      <c r="AG25" s="28"/>
    </row>
    <row r="26" spans="1:46" s="39" customFormat="1" ht="12.75" customHeight="1" x14ac:dyDescent="0.2">
      <c r="A26" s="871"/>
      <c r="B26" s="874"/>
      <c r="C26" s="376"/>
      <c r="D26" s="377"/>
      <c r="E26" s="378"/>
      <c r="F26" s="379"/>
      <c r="G26" s="89">
        <v>0</v>
      </c>
      <c r="H26" s="89">
        <v>0</v>
      </c>
      <c r="I26" s="109">
        <v>0</v>
      </c>
      <c r="J26" s="112">
        <f t="shared" si="5"/>
        <v>0</v>
      </c>
      <c r="K26" s="104">
        <f t="shared" si="0"/>
        <v>0</v>
      </c>
      <c r="L26" s="37"/>
      <c r="M26" s="140">
        <v>0</v>
      </c>
      <c r="N26" s="143">
        <f t="shared" si="1"/>
        <v>0</v>
      </c>
      <c r="O26" s="140">
        <v>0</v>
      </c>
      <c r="P26" s="141">
        <f t="shared" si="2"/>
        <v>0</v>
      </c>
      <c r="Q26" s="151">
        <v>0</v>
      </c>
      <c r="R26" s="609">
        <f t="shared" si="3"/>
        <v>0</v>
      </c>
      <c r="S26" s="612">
        <f t="shared" si="6"/>
        <v>0</v>
      </c>
      <c r="U26" s="126">
        <v>53204100100001</v>
      </c>
      <c r="V26" s="123" t="s">
        <v>22</v>
      </c>
      <c r="W26" s="129">
        <v>0</v>
      </c>
      <c r="AG26" s="28"/>
    </row>
    <row r="27" spans="1:46" s="39" customFormat="1" ht="12.75" customHeight="1" x14ac:dyDescent="0.2">
      <c r="A27" s="871"/>
      <c r="B27" s="874"/>
      <c r="C27" s="376"/>
      <c r="D27" s="377"/>
      <c r="E27" s="378"/>
      <c r="F27" s="379"/>
      <c r="G27" s="89">
        <v>0</v>
      </c>
      <c r="H27" s="89">
        <v>0</v>
      </c>
      <c r="I27" s="109">
        <v>0</v>
      </c>
      <c r="J27" s="112">
        <f t="shared" si="5"/>
        <v>0</v>
      </c>
      <c r="K27" s="104">
        <f t="shared" si="0"/>
        <v>0</v>
      </c>
      <c r="L27" s="37"/>
      <c r="M27" s="140">
        <v>0</v>
      </c>
      <c r="N27" s="143">
        <f t="shared" si="1"/>
        <v>0</v>
      </c>
      <c r="O27" s="140">
        <v>0</v>
      </c>
      <c r="P27" s="141">
        <f t="shared" si="2"/>
        <v>0</v>
      </c>
      <c r="Q27" s="151">
        <v>0</v>
      </c>
      <c r="R27" s="609">
        <f t="shared" si="3"/>
        <v>0</v>
      </c>
      <c r="S27" s="612">
        <f t="shared" si="6"/>
        <v>0</v>
      </c>
      <c r="U27" s="126">
        <v>53204130100000</v>
      </c>
      <c r="V27" s="123" t="s">
        <v>23</v>
      </c>
      <c r="W27" s="129">
        <v>0</v>
      </c>
      <c r="AG27" s="28"/>
    </row>
    <row r="28" spans="1:46" s="39" customFormat="1" ht="12.75" customHeight="1" x14ac:dyDescent="0.2">
      <c r="A28" s="871"/>
      <c r="B28" s="874"/>
      <c r="C28" s="376"/>
      <c r="D28" s="377"/>
      <c r="E28" s="378"/>
      <c r="F28" s="379"/>
      <c r="G28" s="89">
        <v>0</v>
      </c>
      <c r="H28" s="89">
        <v>0</v>
      </c>
      <c r="I28" s="109">
        <v>0</v>
      </c>
      <c r="J28" s="112">
        <f t="shared" si="5"/>
        <v>0</v>
      </c>
      <c r="K28" s="104">
        <f t="shared" si="0"/>
        <v>0</v>
      </c>
      <c r="L28" s="37"/>
      <c r="M28" s="140">
        <v>0</v>
      </c>
      <c r="N28" s="143">
        <f t="shared" si="1"/>
        <v>0</v>
      </c>
      <c r="O28" s="140">
        <v>0</v>
      </c>
      <c r="P28" s="141">
        <f t="shared" si="2"/>
        <v>0</v>
      </c>
      <c r="Q28" s="151">
        <v>0</v>
      </c>
      <c r="R28" s="609">
        <f t="shared" si="3"/>
        <v>0</v>
      </c>
      <c r="S28" s="612">
        <f t="shared" si="6"/>
        <v>0</v>
      </c>
      <c r="U28" s="126">
        <v>53205010100000</v>
      </c>
      <c r="V28" s="123" t="s">
        <v>24</v>
      </c>
      <c r="W28" s="129">
        <v>0</v>
      </c>
      <c r="AG28" s="28"/>
    </row>
    <row r="29" spans="1:46" s="39" customFormat="1" ht="12.75" customHeight="1" x14ac:dyDescent="0.2">
      <c r="A29" s="871"/>
      <c r="B29" s="874"/>
      <c r="C29" s="376"/>
      <c r="D29" s="377"/>
      <c r="E29" s="378"/>
      <c r="F29" s="379"/>
      <c r="G29" s="89">
        <v>0</v>
      </c>
      <c r="H29" s="89">
        <v>0</v>
      </c>
      <c r="I29" s="109">
        <v>0</v>
      </c>
      <c r="J29" s="112">
        <f t="shared" si="5"/>
        <v>0</v>
      </c>
      <c r="K29" s="104">
        <f t="shared" si="0"/>
        <v>0</v>
      </c>
      <c r="L29" s="37"/>
      <c r="M29" s="140">
        <v>0</v>
      </c>
      <c r="N29" s="143">
        <f t="shared" si="1"/>
        <v>0</v>
      </c>
      <c r="O29" s="140">
        <v>0</v>
      </c>
      <c r="P29" s="141">
        <f t="shared" si="2"/>
        <v>0</v>
      </c>
      <c r="Q29" s="151">
        <v>0</v>
      </c>
      <c r="R29" s="609">
        <f t="shared" si="3"/>
        <v>0</v>
      </c>
      <c r="S29" s="612">
        <f t="shared" si="6"/>
        <v>0</v>
      </c>
      <c r="U29" s="126">
        <v>53205020100000</v>
      </c>
      <c r="V29" s="123" t="s">
        <v>25</v>
      </c>
      <c r="W29" s="129">
        <v>0</v>
      </c>
      <c r="AG29" s="28"/>
    </row>
    <row r="30" spans="1:46" s="39" customFormat="1" ht="12.75" customHeight="1" x14ac:dyDescent="0.2">
      <c r="A30" s="871"/>
      <c r="B30" s="874"/>
      <c r="C30" s="376"/>
      <c r="D30" s="377"/>
      <c r="E30" s="378"/>
      <c r="F30" s="379"/>
      <c r="G30" s="89">
        <v>0</v>
      </c>
      <c r="H30" s="89">
        <v>0</v>
      </c>
      <c r="I30" s="109">
        <v>0</v>
      </c>
      <c r="J30" s="112">
        <f t="shared" si="5"/>
        <v>0</v>
      </c>
      <c r="K30" s="104">
        <f t="shared" si="0"/>
        <v>0</v>
      </c>
      <c r="L30" s="37"/>
      <c r="M30" s="140">
        <v>0</v>
      </c>
      <c r="N30" s="143">
        <f t="shared" si="1"/>
        <v>0</v>
      </c>
      <c r="O30" s="140">
        <v>0</v>
      </c>
      <c r="P30" s="141">
        <f t="shared" si="2"/>
        <v>0</v>
      </c>
      <c r="Q30" s="151">
        <v>0</v>
      </c>
      <c r="R30" s="609">
        <f t="shared" si="3"/>
        <v>0</v>
      </c>
      <c r="S30" s="612">
        <f t="shared" si="6"/>
        <v>0</v>
      </c>
      <c r="U30" s="126">
        <v>53205030100000</v>
      </c>
      <c r="V30" s="123" t="s">
        <v>26</v>
      </c>
      <c r="W30" s="129">
        <v>0</v>
      </c>
      <c r="AG30" s="28"/>
    </row>
    <row r="31" spans="1:46" s="39" customFormat="1" ht="12.75" customHeight="1" x14ac:dyDescent="0.2">
      <c r="A31" s="871"/>
      <c r="B31" s="874"/>
      <c r="C31" s="376"/>
      <c r="D31" s="377"/>
      <c r="E31" s="378"/>
      <c r="F31" s="379"/>
      <c r="G31" s="89">
        <v>0</v>
      </c>
      <c r="H31" s="89">
        <v>0</v>
      </c>
      <c r="I31" s="109">
        <v>0</v>
      </c>
      <c r="J31" s="112">
        <f t="shared" si="5"/>
        <v>0</v>
      </c>
      <c r="K31" s="104">
        <f t="shared" si="0"/>
        <v>0</v>
      </c>
      <c r="L31" s="37"/>
      <c r="M31" s="140">
        <v>0</v>
      </c>
      <c r="N31" s="143">
        <f t="shared" si="1"/>
        <v>0</v>
      </c>
      <c r="O31" s="140">
        <v>0</v>
      </c>
      <c r="P31" s="141">
        <f t="shared" si="2"/>
        <v>0</v>
      </c>
      <c r="Q31" s="151">
        <v>0</v>
      </c>
      <c r="R31" s="609">
        <f t="shared" si="3"/>
        <v>0</v>
      </c>
      <c r="S31" s="612">
        <f t="shared" si="6"/>
        <v>0</v>
      </c>
      <c r="U31" s="126">
        <v>53205050100000</v>
      </c>
      <c r="V31" s="123" t="s">
        <v>27</v>
      </c>
      <c r="W31" s="129">
        <v>0</v>
      </c>
      <c r="AG31" s="28"/>
    </row>
    <row r="32" spans="1:46" s="39" customFormat="1" ht="12.75" customHeight="1" x14ac:dyDescent="0.2">
      <c r="A32" s="871"/>
      <c r="B32" s="874"/>
      <c r="C32" s="376"/>
      <c r="D32" s="377"/>
      <c r="E32" s="378"/>
      <c r="F32" s="379"/>
      <c r="G32" s="89">
        <v>0</v>
      </c>
      <c r="H32" s="89">
        <v>0</v>
      </c>
      <c r="I32" s="109">
        <v>0</v>
      </c>
      <c r="J32" s="112">
        <f t="shared" si="5"/>
        <v>0</v>
      </c>
      <c r="K32" s="104">
        <f t="shared" si="0"/>
        <v>0</v>
      </c>
      <c r="L32" s="37"/>
      <c r="M32" s="140">
        <v>0</v>
      </c>
      <c r="N32" s="143">
        <f t="shared" si="1"/>
        <v>0</v>
      </c>
      <c r="O32" s="140">
        <v>0</v>
      </c>
      <c r="P32" s="141">
        <f t="shared" si="2"/>
        <v>0</v>
      </c>
      <c r="Q32" s="151">
        <v>0</v>
      </c>
      <c r="R32" s="609">
        <f t="shared" si="3"/>
        <v>0</v>
      </c>
      <c r="S32" s="612">
        <f t="shared" si="6"/>
        <v>0</v>
      </c>
      <c r="U32" s="126">
        <v>53205060100000</v>
      </c>
      <c r="V32" s="123" t="s">
        <v>28</v>
      </c>
      <c r="W32" s="129">
        <v>0</v>
      </c>
      <c r="AG32" s="28"/>
    </row>
    <row r="33" spans="1:33" s="39" customFormat="1" ht="12.75" customHeight="1" x14ac:dyDescent="0.2">
      <c r="A33" s="871"/>
      <c r="B33" s="874"/>
      <c r="C33" s="376"/>
      <c r="D33" s="377"/>
      <c r="E33" s="378"/>
      <c r="F33" s="379"/>
      <c r="G33" s="89">
        <v>0</v>
      </c>
      <c r="H33" s="89">
        <v>0</v>
      </c>
      <c r="I33" s="109">
        <v>0</v>
      </c>
      <c r="J33" s="112">
        <f t="shared" si="5"/>
        <v>0</v>
      </c>
      <c r="K33" s="104">
        <f t="shared" si="0"/>
        <v>0</v>
      </c>
      <c r="L33" s="37"/>
      <c r="M33" s="140">
        <v>0</v>
      </c>
      <c r="N33" s="143">
        <f t="shared" si="1"/>
        <v>0</v>
      </c>
      <c r="O33" s="140">
        <v>0</v>
      </c>
      <c r="P33" s="141">
        <f t="shared" si="2"/>
        <v>0</v>
      </c>
      <c r="Q33" s="151">
        <v>0</v>
      </c>
      <c r="R33" s="609">
        <f t="shared" si="3"/>
        <v>0</v>
      </c>
      <c r="S33" s="612">
        <f t="shared" si="6"/>
        <v>0</v>
      </c>
      <c r="U33" s="126">
        <v>53205070100000</v>
      </c>
      <c r="V33" s="123" t="s">
        <v>29</v>
      </c>
      <c r="W33" s="129">
        <v>0</v>
      </c>
      <c r="AG33" s="28"/>
    </row>
    <row r="34" spans="1:33" s="39" customFormat="1" ht="12.75" customHeight="1" thickBot="1" x14ac:dyDescent="0.25">
      <c r="A34" s="871"/>
      <c r="B34" s="875"/>
      <c r="C34" s="380"/>
      <c r="D34" s="184"/>
      <c r="E34" s="381"/>
      <c r="F34" s="382"/>
      <c r="G34" s="93">
        <v>0</v>
      </c>
      <c r="H34" s="93">
        <v>0</v>
      </c>
      <c r="I34" s="110">
        <v>0</v>
      </c>
      <c r="J34" s="113">
        <f t="shared" si="5"/>
        <v>0</v>
      </c>
      <c r="K34" s="102">
        <f t="shared" si="0"/>
        <v>0</v>
      </c>
      <c r="L34" s="37"/>
      <c r="M34" s="145">
        <v>0</v>
      </c>
      <c r="N34" s="144">
        <f t="shared" si="1"/>
        <v>0</v>
      </c>
      <c r="O34" s="145">
        <v>0</v>
      </c>
      <c r="P34" s="154">
        <f t="shared" si="2"/>
        <v>0</v>
      </c>
      <c r="Q34" s="152">
        <v>0</v>
      </c>
      <c r="R34" s="144">
        <f t="shared" si="3"/>
        <v>0</v>
      </c>
      <c r="S34" s="613">
        <f t="shared" si="6"/>
        <v>0</v>
      </c>
      <c r="U34" s="126">
        <v>53208010100000</v>
      </c>
      <c r="V34" s="123" t="s">
        <v>30</v>
      </c>
      <c r="W34" s="129">
        <v>0</v>
      </c>
      <c r="AG34" s="28"/>
    </row>
    <row r="35" spans="1:33" s="39" customFormat="1" ht="12.75" customHeight="1" x14ac:dyDescent="0.2">
      <c r="A35" s="871"/>
      <c r="B35" s="873" t="s">
        <v>92</v>
      </c>
      <c r="C35" s="372" t="s">
        <v>230</v>
      </c>
      <c r="D35" s="373" t="s">
        <v>230</v>
      </c>
      <c r="E35" s="374" t="s">
        <v>233</v>
      </c>
      <c r="F35" s="375"/>
      <c r="G35" s="88">
        <v>10000000</v>
      </c>
      <c r="H35" s="88">
        <v>30</v>
      </c>
      <c r="I35" s="108">
        <v>30</v>
      </c>
      <c r="J35" s="111">
        <f t="shared" si="5"/>
        <v>10000060</v>
      </c>
      <c r="K35" s="103">
        <f t="shared" si="0"/>
        <v>11300067.799999999</v>
      </c>
      <c r="L35" s="37"/>
      <c r="M35" s="133">
        <v>0.2</v>
      </c>
      <c r="N35" s="142">
        <f t="shared" si="1"/>
        <v>2260013.56</v>
      </c>
      <c r="O35" s="133">
        <v>0.2</v>
      </c>
      <c r="P35" s="153">
        <f t="shared" si="2"/>
        <v>2260013.56</v>
      </c>
      <c r="Q35" s="150">
        <v>0.6</v>
      </c>
      <c r="R35" s="608">
        <f t="shared" si="3"/>
        <v>6780040.6799999988</v>
      </c>
      <c r="S35" s="611">
        <f t="shared" si="6"/>
        <v>1</v>
      </c>
      <c r="U35" s="126">
        <v>53208070100001</v>
      </c>
      <c r="V35" s="123" t="s">
        <v>31</v>
      </c>
      <c r="W35" s="129">
        <v>0</v>
      </c>
      <c r="AG35" s="28"/>
    </row>
    <row r="36" spans="1:33" s="39" customFormat="1" ht="12.75" customHeight="1" x14ac:dyDescent="0.2">
      <c r="A36" s="871"/>
      <c r="B36" s="874"/>
      <c r="C36" s="376"/>
      <c r="D36" s="377"/>
      <c r="E36" s="378"/>
      <c r="F36" s="379"/>
      <c r="G36" s="89">
        <v>0</v>
      </c>
      <c r="H36" s="89">
        <v>0</v>
      </c>
      <c r="I36" s="109">
        <v>0</v>
      </c>
      <c r="J36" s="112">
        <f t="shared" si="5"/>
        <v>0</v>
      </c>
      <c r="K36" s="104">
        <f t="shared" si="0"/>
        <v>0</v>
      </c>
      <c r="L36" s="37"/>
      <c r="M36" s="140">
        <v>0</v>
      </c>
      <c r="N36" s="143">
        <f t="shared" si="1"/>
        <v>0</v>
      </c>
      <c r="O36" s="140">
        <v>0</v>
      </c>
      <c r="P36" s="141">
        <f t="shared" si="2"/>
        <v>0</v>
      </c>
      <c r="Q36" s="151">
        <v>0</v>
      </c>
      <c r="R36" s="609">
        <f t="shared" si="3"/>
        <v>0</v>
      </c>
      <c r="S36" s="612">
        <f t="shared" si="6"/>
        <v>0</v>
      </c>
      <c r="U36" s="126">
        <v>53208100100001</v>
      </c>
      <c r="V36" s="123" t="s">
        <v>131</v>
      </c>
      <c r="W36" s="129">
        <v>0</v>
      </c>
      <c r="AG36" s="28"/>
    </row>
    <row r="37" spans="1:33" s="39" customFormat="1" ht="12.75" customHeight="1" x14ac:dyDescent="0.2">
      <c r="A37" s="871"/>
      <c r="B37" s="874"/>
      <c r="C37" s="376"/>
      <c r="D37" s="377"/>
      <c r="E37" s="378"/>
      <c r="F37" s="379"/>
      <c r="G37" s="89">
        <v>0</v>
      </c>
      <c r="H37" s="89">
        <v>0</v>
      </c>
      <c r="I37" s="109">
        <v>0</v>
      </c>
      <c r="J37" s="112">
        <f t="shared" si="5"/>
        <v>0</v>
      </c>
      <c r="K37" s="104">
        <f t="shared" si="0"/>
        <v>0</v>
      </c>
      <c r="L37" s="37"/>
      <c r="M37" s="140">
        <v>0</v>
      </c>
      <c r="N37" s="143">
        <f t="shared" si="1"/>
        <v>0</v>
      </c>
      <c r="O37" s="140">
        <v>0</v>
      </c>
      <c r="P37" s="141">
        <f t="shared" si="2"/>
        <v>0</v>
      </c>
      <c r="Q37" s="151">
        <v>0</v>
      </c>
      <c r="R37" s="609">
        <f t="shared" si="3"/>
        <v>0</v>
      </c>
      <c r="S37" s="612">
        <f t="shared" si="6"/>
        <v>0</v>
      </c>
      <c r="U37" s="126">
        <v>53211030000000</v>
      </c>
      <c r="V37" s="123" t="s">
        <v>32</v>
      </c>
      <c r="W37" s="129">
        <v>0</v>
      </c>
      <c r="AG37" s="28"/>
    </row>
    <row r="38" spans="1:33" s="39" customFormat="1" ht="12.75" customHeight="1" x14ac:dyDescent="0.2">
      <c r="A38" s="871"/>
      <c r="B38" s="874"/>
      <c r="C38" s="376"/>
      <c r="D38" s="377"/>
      <c r="E38" s="378"/>
      <c r="F38" s="379"/>
      <c r="G38" s="89">
        <v>0</v>
      </c>
      <c r="H38" s="89">
        <v>0</v>
      </c>
      <c r="I38" s="109">
        <v>0</v>
      </c>
      <c r="J38" s="112">
        <f t="shared" si="5"/>
        <v>0</v>
      </c>
      <c r="K38" s="104">
        <f t="shared" si="0"/>
        <v>0</v>
      </c>
      <c r="L38" s="37"/>
      <c r="M38" s="140">
        <v>0</v>
      </c>
      <c r="N38" s="143">
        <f t="shared" si="1"/>
        <v>0</v>
      </c>
      <c r="O38" s="140">
        <v>0</v>
      </c>
      <c r="P38" s="141">
        <f t="shared" si="2"/>
        <v>0</v>
      </c>
      <c r="Q38" s="151">
        <v>0</v>
      </c>
      <c r="R38" s="609">
        <f t="shared" si="3"/>
        <v>0</v>
      </c>
      <c r="S38" s="612">
        <f t="shared" si="6"/>
        <v>0</v>
      </c>
      <c r="U38" s="126">
        <v>53212020100000</v>
      </c>
      <c r="V38" s="123" t="s">
        <v>99</v>
      </c>
      <c r="W38" s="129">
        <v>0</v>
      </c>
      <c r="AG38" s="28"/>
    </row>
    <row r="39" spans="1:33" s="39" customFormat="1" ht="12.75" customHeight="1" thickBot="1" x14ac:dyDescent="0.25">
      <c r="A39" s="871"/>
      <c r="B39" s="875"/>
      <c r="C39" s="380"/>
      <c r="D39" s="184"/>
      <c r="E39" s="381"/>
      <c r="F39" s="382"/>
      <c r="G39" s="93">
        <v>0</v>
      </c>
      <c r="H39" s="93">
        <v>0</v>
      </c>
      <c r="I39" s="110">
        <v>0</v>
      </c>
      <c r="J39" s="113">
        <f t="shared" si="5"/>
        <v>0</v>
      </c>
      <c r="K39" s="102">
        <f t="shared" si="0"/>
        <v>0</v>
      </c>
      <c r="L39" s="37"/>
      <c r="M39" s="145">
        <v>0</v>
      </c>
      <c r="N39" s="144">
        <f t="shared" si="1"/>
        <v>0</v>
      </c>
      <c r="O39" s="145">
        <v>0</v>
      </c>
      <c r="P39" s="154">
        <f t="shared" si="2"/>
        <v>0</v>
      </c>
      <c r="Q39" s="152">
        <v>0</v>
      </c>
      <c r="R39" s="144">
        <f t="shared" si="3"/>
        <v>0</v>
      </c>
      <c r="S39" s="613">
        <f t="shared" si="6"/>
        <v>0</v>
      </c>
      <c r="U39" s="126">
        <v>53214020000000</v>
      </c>
      <c r="V39" s="123" t="s">
        <v>33</v>
      </c>
      <c r="W39" s="129">
        <v>0</v>
      </c>
      <c r="AG39" s="28"/>
    </row>
    <row r="40" spans="1:33" s="39" customFormat="1" ht="12.75" customHeight="1" x14ac:dyDescent="0.2">
      <c r="A40" s="871"/>
      <c r="B40" s="876" t="s">
        <v>119</v>
      </c>
      <c r="C40" s="386" t="s">
        <v>230</v>
      </c>
      <c r="D40" s="464" t="s">
        <v>230</v>
      </c>
      <c r="E40" s="387"/>
      <c r="F40" s="388"/>
      <c r="G40" s="89">
        <v>0</v>
      </c>
      <c r="H40" s="89">
        <v>0</v>
      </c>
      <c r="I40" s="109">
        <v>0</v>
      </c>
      <c r="J40" s="114">
        <f t="shared" ref="J40:J61" si="7">SUM(G40:I40)</f>
        <v>0</v>
      </c>
      <c r="K40" s="116">
        <f t="shared" si="0"/>
        <v>0</v>
      </c>
      <c r="L40" s="37"/>
      <c r="M40" s="133">
        <v>0</v>
      </c>
      <c r="N40" s="142">
        <f t="shared" si="1"/>
        <v>0</v>
      </c>
      <c r="O40" s="133">
        <v>0</v>
      </c>
      <c r="P40" s="153">
        <f t="shared" si="2"/>
        <v>0</v>
      </c>
      <c r="Q40" s="150">
        <v>0</v>
      </c>
      <c r="R40" s="608">
        <f t="shared" si="3"/>
        <v>0</v>
      </c>
      <c r="S40" s="611">
        <f t="shared" si="6"/>
        <v>0</v>
      </c>
      <c r="U40" s="124"/>
      <c r="V40" s="121" t="s">
        <v>34</v>
      </c>
      <c r="W40" s="127">
        <f>SUM(W41,W46,W49,W60,W70,W78)</f>
        <v>0</v>
      </c>
      <c r="AG40" s="28"/>
    </row>
    <row r="41" spans="1:33" s="39" customFormat="1" ht="12.75" customHeight="1" x14ac:dyDescent="0.2">
      <c r="A41" s="871"/>
      <c r="B41" s="877"/>
      <c r="C41" s="383"/>
      <c r="D41" s="383"/>
      <c r="E41" s="383"/>
      <c r="F41" s="378"/>
      <c r="G41" s="89">
        <v>0</v>
      </c>
      <c r="H41" s="89">
        <v>0</v>
      </c>
      <c r="I41" s="109">
        <v>0</v>
      </c>
      <c r="J41" s="115">
        <f t="shared" ref="J41:J48" si="8">SUM(G41:I41)</f>
        <v>0</v>
      </c>
      <c r="K41" s="117">
        <f t="shared" si="0"/>
        <v>0</v>
      </c>
      <c r="L41" s="37"/>
      <c r="M41" s="140">
        <v>0</v>
      </c>
      <c r="N41" s="143">
        <f t="shared" si="1"/>
        <v>0</v>
      </c>
      <c r="O41" s="140">
        <v>0</v>
      </c>
      <c r="P41" s="141">
        <f t="shared" si="2"/>
        <v>0</v>
      </c>
      <c r="Q41" s="151">
        <v>0</v>
      </c>
      <c r="R41" s="609">
        <f t="shared" si="3"/>
        <v>0</v>
      </c>
      <c r="S41" s="612">
        <f t="shared" si="6"/>
        <v>0</v>
      </c>
      <c r="U41" s="125"/>
      <c r="V41" s="122" t="s">
        <v>35</v>
      </c>
      <c r="W41" s="128">
        <f>SUM(W42:W45)</f>
        <v>0</v>
      </c>
      <c r="AG41" s="28"/>
    </row>
    <row r="42" spans="1:33" s="39" customFormat="1" ht="12.75" customHeight="1" x14ac:dyDescent="0.2">
      <c r="A42" s="871"/>
      <c r="B42" s="877"/>
      <c r="C42" s="383"/>
      <c r="D42" s="384"/>
      <c r="E42" s="385"/>
      <c r="F42" s="389"/>
      <c r="G42" s="89">
        <v>0</v>
      </c>
      <c r="H42" s="89">
        <v>0</v>
      </c>
      <c r="I42" s="109">
        <v>0</v>
      </c>
      <c r="J42" s="115">
        <f t="shared" si="8"/>
        <v>0</v>
      </c>
      <c r="K42" s="117">
        <f t="shared" si="0"/>
        <v>0</v>
      </c>
      <c r="L42" s="37"/>
      <c r="M42" s="140">
        <v>0</v>
      </c>
      <c r="N42" s="143">
        <f t="shared" si="1"/>
        <v>0</v>
      </c>
      <c r="O42" s="140">
        <v>0</v>
      </c>
      <c r="P42" s="141">
        <f t="shared" si="2"/>
        <v>0</v>
      </c>
      <c r="Q42" s="151">
        <v>0</v>
      </c>
      <c r="R42" s="609">
        <f t="shared" si="3"/>
        <v>0</v>
      </c>
      <c r="S42" s="612">
        <f t="shared" si="6"/>
        <v>0</v>
      </c>
      <c r="U42" s="126">
        <v>53202020100000</v>
      </c>
      <c r="V42" s="123" t="s">
        <v>39</v>
      </c>
      <c r="W42" s="129">
        <v>0</v>
      </c>
      <c r="AG42" s="28"/>
    </row>
    <row r="43" spans="1:33" s="39" customFormat="1" ht="12.75" customHeight="1" x14ac:dyDescent="0.2">
      <c r="A43" s="871"/>
      <c r="B43" s="877"/>
      <c r="C43" s="70"/>
      <c r="D43" s="72"/>
      <c r="E43" s="73"/>
      <c r="F43" s="79"/>
      <c r="G43" s="89">
        <v>0</v>
      </c>
      <c r="H43" s="89">
        <v>0</v>
      </c>
      <c r="I43" s="109">
        <v>0</v>
      </c>
      <c r="J43" s="115">
        <f t="shared" si="8"/>
        <v>0</v>
      </c>
      <c r="K43" s="117">
        <f t="shared" si="0"/>
        <v>0</v>
      </c>
      <c r="L43" s="37"/>
      <c r="M43" s="140">
        <v>0</v>
      </c>
      <c r="N43" s="143">
        <f t="shared" si="1"/>
        <v>0</v>
      </c>
      <c r="O43" s="140">
        <v>0</v>
      </c>
      <c r="P43" s="141">
        <f t="shared" si="2"/>
        <v>0</v>
      </c>
      <c r="Q43" s="151">
        <v>0</v>
      </c>
      <c r="R43" s="609">
        <f t="shared" si="3"/>
        <v>0</v>
      </c>
      <c r="S43" s="612">
        <f t="shared" si="6"/>
        <v>0</v>
      </c>
      <c r="U43" s="126">
        <v>53202030000000</v>
      </c>
      <c r="V43" s="123" t="s">
        <v>40</v>
      </c>
      <c r="W43" s="129">
        <v>0</v>
      </c>
      <c r="AG43" s="28"/>
    </row>
    <row r="44" spans="1:33" s="39" customFormat="1" ht="12.75" customHeight="1" x14ac:dyDescent="0.2">
      <c r="A44" s="871"/>
      <c r="B44" s="877"/>
      <c r="C44" s="70"/>
      <c r="D44" s="72"/>
      <c r="E44" s="73"/>
      <c r="F44" s="79"/>
      <c r="G44" s="89">
        <v>0</v>
      </c>
      <c r="H44" s="89">
        <v>0</v>
      </c>
      <c r="I44" s="109">
        <v>0</v>
      </c>
      <c r="J44" s="115">
        <f t="shared" si="8"/>
        <v>0</v>
      </c>
      <c r="K44" s="117">
        <f t="shared" si="0"/>
        <v>0</v>
      </c>
      <c r="L44" s="37"/>
      <c r="M44" s="140">
        <v>0</v>
      </c>
      <c r="N44" s="143">
        <f t="shared" si="1"/>
        <v>0</v>
      </c>
      <c r="O44" s="140">
        <v>0</v>
      </c>
      <c r="P44" s="141">
        <f t="shared" si="2"/>
        <v>0</v>
      </c>
      <c r="Q44" s="151">
        <v>0</v>
      </c>
      <c r="R44" s="609">
        <f t="shared" si="3"/>
        <v>0</v>
      </c>
      <c r="S44" s="612">
        <f t="shared" si="6"/>
        <v>0</v>
      </c>
      <c r="U44" s="126">
        <v>53211020000000</v>
      </c>
      <c r="V44" s="123" t="s">
        <v>41</v>
      </c>
      <c r="W44" s="129">
        <v>0</v>
      </c>
      <c r="AG44" s="28"/>
    </row>
    <row r="45" spans="1:33" s="39" customFormat="1" ht="12.75" customHeight="1" x14ac:dyDescent="0.2">
      <c r="A45" s="871"/>
      <c r="B45" s="877"/>
      <c r="C45" s="70"/>
      <c r="D45" s="72"/>
      <c r="E45" s="73"/>
      <c r="F45" s="79"/>
      <c r="G45" s="89">
        <v>0</v>
      </c>
      <c r="H45" s="89">
        <v>0</v>
      </c>
      <c r="I45" s="109">
        <v>0</v>
      </c>
      <c r="J45" s="115">
        <f t="shared" si="8"/>
        <v>0</v>
      </c>
      <c r="K45" s="117">
        <f t="shared" si="0"/>
        <v>0</v>
      </c>
      <c r="L45" s="37"/>
      <c r="M45" s="140">
        <v>0</v>
      </c>
      <c r="N45" s="143">
        <f t="shared" si="1"/>
        <v>0</v>
      </c>
      <c r="O45" s="140">
        <v>0</v>
      </c>
      <c r="P45" s="141">
        <f t="shared" si="2"/>
        <v>0</v>
      </c>
      <c r="Q45" s="151">
        <v>0</v>
      </c>
      <c r="R45" s="609">
        <f t="shared" si="3"/>
        <v>0</v>
      </c>
      <c r="S45" s="612">
        <f t="shared" si="6"/>
        <v>0</v>
      </c>
      <c r="U45" s="126">
        <v>53101004030000</v>
      </c>
      <c r="V45" s="123" t="s">
        <v>38</v>
      </c>
      <c r="W45" s="129">
        <v>0</v>
      </c>
      <c r="AG45" s="28"/>
    </row>
    <row r="46" spans="1:33" s="39" customFormat="1" ht="12.75" customHeight="1" x14ac:dyDescent="0.2">
      <c r="A46" s="871"/>
      <c r="B46" s="877"/>
      <c r="C46" s="70"/>
      <c r="D46" s="72"/>
      <c r="E46" s="73"/>
      <c r="F46" s="79"/>
      <c r="G46" s="89">
        <v>0</v>
      </c>
      <c r="H46" s="89">
        <v>0</v>
      </c>
      <c r="I46" s="109">
        <v>0</v>
      </c>
      <c r="J46" s="115">
        <f t="shared" si="8"/>
        <v>0</v>
      </c>
      <c r="K46" s="117">
        <f t="shared" si="0"/>
        <v>0</v>
      </c>
      <c r="L46" s="37"/>
      <c r="M46" s="140">
        <v>0</v>
      </c>
      <c r="N46" s="143">
        <f t="shared" si="1"/>
        <v>0</v>
      </c>
      <c r="O46" s="140">
        <v>0</v>
      </c>
      <c r="P46" s="141">
        <f t="shared" si="2"/>
        <v>0</v>
      </c>
      <c r="Q46" s="151">
        <v>0</v>
      </c>
      <c r="R46" s="609">
        <f t="shared" si="3"/>
        <v>0</v>
      </c>
      <c r="S46" s="612">
        <f t="shared" si="6"/>
        <v>0</v>
      </c>
      <c r="U46" s="125"/>
      <c r="V46" s="122" t="s">
        <v>42</v>
      </c>
      <c r="W46" s="128">
        <f>SUM(W47:W48)</f>
        <v>0</v>
      </c>
      <c r="AG46" s="28"/>
    </row>
    <row r="47" spans="1:33" s="39" customFormat="1" ht="12.75" customHeight="1" x14ac:dyDescent="0.2">
      <c r="A47" s="871"/>
      <c r="B47" s="877"/>
      <c r="C47" s="70"/>
      <c r="D47" s="72"/>
      <c r="E47" s="73"/>
      <c r="F47" s="79"/>
      <c r="G47" s="89">
        <v>0</v>
      </c>
      <c r="H47" s="89">
        <v>0</v>
      </c>
      <c r="I47" s="109">
        <v>0</v>
      </c>
      <c r="J47" s="115">
        <f t="shared" si="8"/>
        <v>0</v>
      </c>
      <c r="K47" s="117">
        <f t="shared" si="0"/>
        <v>0</v>
      </c>
      <c r="L47" s="37"/>
      <c r="M47" s="140">
        <v>0</v>
      </c>
      <c r="N47" s="143">
        <f t="shared" si="1"/>
        <v>0</v>
      </c>
      <c r="O47" s="140">
        <v>0</v>
      </c>
      <c r="P47" s="141">
        <f t="shared" si="2"/>
        <v>0</v>
      </c>
      <c r="Q47" s="151">
        <v>0</v>
      </c>
      <c r="R47" s="609">
        <f t="shared" si="3"/>
        <v>0</v>
      </c>
      <c r="S47" s="612">
        <f t="shared" si="6"/>
        <v>0</v>
      </c>
      <c r="U47" s="126">
        <v>53205080000000</v>
      </c>
      <c r="V47" s="123" t="s">
        <v>43</v>
      </c>
      <c r="W47" s="129">
        <v>0</v>
      </c>
      <c r="AG47" s="28"/>
    </row>
    <row r="48" spans="1:33" s="39" customFormat="1" ht="12.75" customHeight="1" x14ac:dyDescent="0.2">
      <c r="A48" s="871"/>
      <c r="B48" s="877"/>
      <c r="C48" s="70"/>
      <c r="D48" s="72"/>
      <c r="E48" s="73"/>
      <c r="F48" s="79"/>
      <c r="G48" s="89">
        <v>0</v>
      </c>
      <c r="H48" s="89">
        <v>0</v>
      </c>
      <c r="I48" s="109">
        <v>0</v>
      </c>
      <c r="J48" s="115">
        <f t="shared" si="8"/>
        <v>0</v>
      </c>
      <c r="K48" s="117">
        <f t="shared" si="0"/>
        <v>0</v>
      </c>
      <c r="L48" s="37"/>
      <c r="M48" s="140">
        <v>0</v>
      </c>
      <c r="N48" s="143">
        <f t="shared" si="1"/>
        <v>0</v>
      </c>
      <c r="O48" s="140">
        <v>0</v>
      </c>
      <c r="P48" s="141">
        <f t="shared" si="2"/>
        <v>0</v>
      </c>
      <c r="Q48" s="151">
        <v>0</v>
      </c>
      <c r="R48" s="609">
        <f t="shared" si="3"/>
        <v>0</v>
      </c>
      <c r="S48" s="612">
        <f t="shared" si="6"/>
        <v>0</v>
      </c>
      <c r="U48" s="126">
        <v>53205990000000</v>
      </c>
      <c r="V48" s="123" t="s">
        <v>44</v>
      </c>
      <c r="W48" s="129">
        <v>0</v>
      </c>
      <c r="AG48" s="28"/>
    </row>
    <row r="49" spans="1:33" s="39" customFormat="1" ht="12.75" customHeight="1" x14ac:dyDescent="0.2">
      <c r="A49" s="871"/>
      <c r="B49" s="878"/>
      <c r="C49" s="70"/>
      <c r="D49" s="72"/>
      <c r="E49" s="73"/>
      <c r="F49" s="79"/>
      <c r="G49" s="89">
        <v>0</v>
      </c>
      <c r="H49" s="89">
        <v>0</v>
      </c>
      <c r="I49" s="109">
        <v>0</v>
      </c>
      <c r="J49" s="115">
        <f t="shared" si="7"/>
        <v>0</v>
      </c>
      <c r="K49" s="117">
        <f t="shared" si="0"/>
        <v>0</v>
      </c>
      <c r="L49" s="37"/>
      <c r="M49" s="140">
        <v>0</v>
      </c>
      <c r="N49" s="143">
        <f t="shared" si="1"/>
        <v>0</v>
      </c>
      <c r="O49" s="140">
        <v>0</v>
      </c>
      <c r="P49" s="141">
        <f t="shared" si="2"/>
        <v>0</v>
      </c>
      <c r="Q49" s="151">
        <v>0</v>
      </c>
      <c r="R49" s="609">
        <f t="shared" si="3"/>
        <v>0</v>
      </c>
      <c r="S49" s="612">
        <f t="shared" si="6"/>
        <v>0</v>
      </c>
      <c r="U49" s="125"/>
      <c r="V49" s="122" t="s">
        <v>45</v>
      </c>
      <c r="W49" s="128">
        <f>SUM(W50:W59)</f>
        <v>0</v>
      </c>
      <c r="AG49" s="28"/>
    </row>
    <row r="50" spans="1:33" s="39" customFormat="1" ht="12.75" customHeight="1" x14ac:dyDescent="0.2">
      <c r="A50" s="871"/>
      <c r="B50" s="877"/>
      <c r="C50" s="70"/>
      <c r="D50" s="72"/>
      <c r="E50" s="73"/>
      <c r="F50" s="79"/>
      <c r="G50" s="89">
        <v>0</v>
      </c>
      <c r="H50" s="89">
        <v>0</v>
      </c>
      <c r="I50" s="109">
        <v>0</v>
      </c>
      <c r="J50" s="115">
        <f t="shared" ref="J50:J53" si="9">SUM(G50:I50)</f>
        <v>0</v>
      </c>
      <c r="K50" s="117">
        <f t="shared" si="0"/>
        <v>0</v>
      </c>
      <c r="L50" s="37"/>
      <c r="M50" s="140">
        <v>0</v>
      </c>
      <c r="N50" s="143">
        <f t="shared" si="1"/>
        <v>0</v>
      </c>
      <c r="O50" s="140">
        <v>0</v>
      </c>
      <c r="P50" s="141">
        <f t="shared" si="2"/>
        <v>0</v>
      </c>
      <c r="Q50" s="151">
        <v>0</v>
      </c>
      <c r="R50" s="609">
        <f t="shared" si="3"/>
        <v>0</v>
      </c>
      <c r="S50" s="612">
        <f t="shared" si="6"/>
        <v>0</v>
      </c>
      <c r="U50" s="126">
        <v>53203010200000</v>
      </c>
      <c r="V50" s="123" t="s">
        <v>46</v>
      </c>
      <c r="W50" s="129">
        <v>0</v>
      </c>
      <c r="AG50" s="28"/>
    </row>
    <row r="51" spans="1:33" s="39" customFormat="1" ht="12.75" customHeight="1" x14ac:dyDescent="0.2">
      <c r="A51" s="871"/>
      <c r="B51" s="877"/>
      <c r="C51" s="70"/>
      <c r="D51" s="72"/>
      <c r="E51" s="73"/>
      <c r="F51" s="79"/>
      <c r="G51" s="89">
        <v>0</v>
      </c>
      <c r="H51" s="89">
        <v>0</v>
      </c>
      <c r="I51" s="109">
        <v>0</v>
      </c>
      <c r="J51" s="115">
        <f t="shared" si="9"/>
        <v>0</v>
      </c>
      <c r="K51" s="117">
        <f t="shared" si="0"/>
        <v>0</v>
      </c>
      <c r="L51" s="37"/>
      <c r="M51" s="140">
        <v>0</v>
      </c>
      <c r="N51" s="143">
        <f t="shared" si="1"/>
        <v>0</v>
      </c>
      <c r="O51" s="140">
        <v>0</v>
      </c>
      <c r="P51" s="141">
        <f t="shared" si="2"/>
        <v>0</v>
      </c>
      <c r="Q51" s="151">
        <v>0</v>
      </c>
      <c r="R51" s="609">
        <f t="shared" si="3"/>
        <v>0</v>
      </c>
      <c r="S51" s="612">
        <f t="shared" si="6"/>
        <v>0</v>
      </c>
      <c r="U51" s="126">
        <v>53204010000000</v>
      </c>
      <c r="V51" s="123" t="s">
        <v>47</v>
      </c>
      <c r="W51" s="129">
        <v>0</v>
      </c>
      <c r="AG51" s="28"/>
    </row>
    <row r="52" spans="1:33" s="39" customFormat="1" ht="12.75" customHeight="1" x14ac:dyDescent="0.2">
      <c r="A52" s="871"/>
      <c r="B52" s="877"/>
      <c r="C52" s="70"/>
      <c r="D52" s="72"/>
      <c r="E52" s="73"/>
      <c r="F52" s="79"/>
      <c r="G52" s="89">
        <v>0</v>
      </c>
      <c r="H52" s="89">
        <v>0</v>
      </c>
      <c r="I52" s="109">
        <v>0</v>
      </c>
      <c r="J52" s="115">
        <f t="shared" si="9"/>
        <v>0</v>
      </c>
      <c r="K52" s="117">
        <f t="shared" si="0"/>
        <v>0</v>
      </c>
      <c r="L52" s="37"/>
      <c r="M52" s="140">
        <v>0</v>
      </c>
      <c r="N52" s="143">
        <f t="shared" si="1"/>
        <v>0</v>
      </c>
      <c r="O52" s="140">
        <v>0</v>
      </c>
      <c r="P52" s="141">
        <f t="shared" si="2"/>
        <v>0</v>
      </c>
      <c r="Q52" s="151">
        <v>0</v>
      </c>
      <c r="R52" s="609">
        <f t="shared" si="3"/>
        <v>0</v>
      </c>
      <c r="S52" s="612">
        <f t="shared" si="6"/>
        <v>0</v>
      </c>
      <c r="U52" s="126">
        <v>53204040200000</v>
      </c>
      <c r="V52" s="123" t="s">
        <v>48</v>
      </c>
      <c r="W52" s="129">
        <v>0</v>
      </c>
      <c r="AG52" s="28"/>
    </row>
    <row r="53" spans="1:33" s="39" customFormat="1" ht="12.75" customHeight="1" x14ac:dyDescent="0.2">
      <c r="A53" s="871"/>
      <c r="B53" s="877"/>
      <c r="C53" s="70"/>
      <c r="D53" s="72"/>
      <c r="E53" s="73"/>
      <c r="F53" s="79"/>
      <c r="G53" s="89">
        <v>0</v>
      </c>
      <c r="H53" s="89">
        <v>0</v>
      </c>
      <c r="I53" s="109">
        <v>0</v>
      </c>
      <c r="J53" s="115">
        <f t="shared" si="9"/>
        <v>0</v>
      </c>
      <c r="K53" s="117">
        <f t="shared" si="0"/>
        <v>0</v>
      </c>
      <c r="L53" s="37"/>
      <c r="M53" s="140">
        <v>0</v>
      </c>
      <c r="N53" s="143">
        <f t="shared" si="1"/>
        <v>0</v>
      </c>
      <c r="O53" s="140">
        <v>0</v>
      </c>
      <c r="P53" s="141">
        <f t="shared" si="2"/>
        <v>0</v>
      </c>
      <c r="Q53" s="151">
        <v>0</v>
      </c>
      <c r="R53" s="609">
        <f t="shared" si="3"/>
        <v>0</v>
      </c>
      <c r="S53" s="612">
        <f t="shared" si="6"/>
        <v>0</v>
      </c>
      <c r="U53" s="126">
        <v>53204060000000</v>
      </c>
      <c r="V53" s="123" t="s">
        <v>49</v>
      </c>
      <c r="W53" s="129">
        <v>0</v>
      </c>
      <c r="AG53" s="28"/>
    </row>
    <row r="54" spans="1:33" s="39" customFormat="1" ht="12.75" customHeight="1" x14ac:dyDescent="0.2">
      <c r="A54" s="871"/>
      <c r="B54" s="878"/>
      <c r="C54" s="70"/>
      <c r="D54" s="72"/>
      <c r="E54" s="73"/>
      <c r="F54" s="79"/>
      <c r="G54" s="89">
        <v>0</v>
      </c>
      <c r="H54" s="89">
        <v>0</v>
      </c>
      <c r="I54" s="109">
        <v>0</v>
      </c>
      <c r="J54" s="115">
        <f t="shared" si="7"/>
        <v>0</v>
      </c>
      <c r="K54" s="117">
        <f t="shared" si="0"/>
        <v>0</v>
      </c>
      <c r="L54" s="37"/>
      <c r="M54" s="140">
        <v>0</v>
      </c>
      <c r="N54" s="143">
        <f t="shared" si="1"/>
        <v>0</v>
      </c>
      <c r="O54" s="140">
        <v>0</v>
      </c>
      <c r="P54" s="141">
        <f t="shared" si="2"/>
        <v>0</v>
      </c>
      <c r="Q54" s="151">
        <v>0</v>
      </c>
      <c r="R54" s="609">
        <f t="shared" si="3"/>
        <v>0</v>
      </c>
      <c r="S54" s="612">
        <f t="shared" si="6"/>
        <v>0</v>
      </c>
      <c r="U54" s="126">
        <v>53204070000000</v>
      </c>
      <c r="V54" s="123" t="s">
        <v>50</v>
      </c>
      <c r="W54" s="129">
        <v>0</v>
      </c>
      <c r="AG54" s="28"/>
    </row>
    <row r="55" spans="1:33" s="39" customFormat="1" ht="12.75" customHeight="1" x14ac:dyDescent="0.2">
      <c r="A55" s="871"/>
      <c r="B55" s="878"/>
      <c r="C55" s="70"/>
      <c r="D55" s="72"/>
      <c r="E55" s="73"/>
      <c r="F55" s="79"/>
      <c r="G55" s="89">
        <v>0</v>
      </c>
      <c r="H55" s="89">
        <v>0</v>
      </c>
      <c r="I55" s="109">
        <v>0</v>
      </c>
      <c r="J55" s="115">
        <f t="shared" si="7"/>
        <v>0</v>
      </c>
      <c r="K55" s="117">
        <f t="shared" si="0"/>
        <v>0</v>
      </c>
      <c r="L55" s="37"/>
      <c r="M55" s="140">
        <v>0</v>
      </c>
      <c r="N55" s="143">
        <f t="shared" si="1"/>
        <v>0</v>
      </c>
      <c r="O55" s="140">
        <v>0</v>
      </c>
      <c r="P55" s="141">
        <f t="shared" si="2"/>
        <v>0</v>
      </c>
      <c r="Q55" s="151">
        <v>0</v>
      </c>
      <c r="R55" s="609">
        <f t="shared" si="3"/>
        <v>0</v>
      </c>
      <c r="S55" s="612">
        <f t="shared" si="6"/>
        <v>0</v>
      </c>
      <c r="U55" s="126">
        <v>53204080000000</v>
      </c>
      <c r="V55" s="123" t="s">
        <v>51</v>
      </c>
      <c r="W55" s="129">
        <v>0</v>
      </c>
      <c r="AG55" s="28"/>
    </row>
    <row r="56" spans="1:33" s="39" customFormat="1" ht="12.75" customHeight="1" x14ac:dyDescent="0.2">
      <c r="A56" s="871"/>
      <c r="B56" s="878"/>
      <c r="C56" s="70"/>
      <c r="D56" s="72"/>
      <c r="E56" s="73"/>
      <c r="F56" s="79"/>
      <c r="G56" s="89">
        <v>0</v>
      </c>
      <c r="H56" s="89">
        <v>0</v>
      </c>
      <c r="I56" s="109">
        <v>0</v>
      </c>
      <c r="J56" s="115">
        <f t="shared" si="7"/>
        <v>0</v>
      </c>
      <c r="K56" s="117">
        <f t="shared" si="0"/>
        <v>0</v>
      </c>
      <c r="L56" s="37"/>
      <c r="M56" s="140">
        <v>0</v>
      </c>
      <c r="N56" s="143">
        <f t="shared" si="1"/>
        <v>0</v>
      </c>
      <c r="O56" s="140">
        <v>0</v>
      </c>
      <c r="P56" s="141">
        <f t="shared" si="2"/>
        <v>0</v>
      </c>
      <c r="Q56" s="151">
        <v>0</v>
      </c>
      <c r="R56" s="609">
        <f t="shared" si="3"/>
        <v>0</v>
      </c>
      <c r="S56" s="612">
        <f t="shared" si="6"/>
        <v>0</v>
      </c>
      <c r="U56" s="126">
        <v>53214010000000</v>
      </c>
      <c r="V56" s="123" t="s">
        <v>52</v>
      </c>
      <c r="W56" s="129">
        <v>0</v>
      </c>
      <c r="AG56" s="28"/>
    </row>
    <row r="57" spans="1:33" s="39" customFormat="1" ht="12.75" customHeight="1" x14ac:dyDescent="0.2">
      <c r="A57" s="871"/>
      <c r="B57" s="878"/>
      <c r="C57" s="70"/>
      <c r="D57" s="72"/>
      <c r="E57" s="73"/>
      <c r="F57" s="79"/>
      <c r="G57" s="89">
        <v>0</v>
      </c>
      <c r="H57" s="89">
        <v>0</v>
      </c>
      <c r="I57" s="109">
        <v>0</v>
      </c>
      <c r="J57" s="115">
        <f t="shared" si="7"/>
        <v>0</v>
      </c>
      <c r="K57" s="117">
        <f t="shared" si="0"/>
        <v>0</v>
      </c>
      <c r="L57" s="37"/>
      <c r="M57" s="140">
        <v>0</v>
      </c>
      <c r="N57" s="143">
        <f t="shared" si="1"/>
        <v>0</v>
      </c>
      <c r="O57" s="140">
        <v>0</v>
      </c>
      <c r="P57" s="141">
        <f t="shared" si="2"/>
        <v>0</v>
      </c>
      <c r="Q57" s="151">
        <v>0</v>
      </c>
      <c r="R57" s="609">
        <f t="shared" si="3"/>
        <v>0</v>
      </c>
      <c r="S57" s="612">
        <f t="shared" si="6"/>
        <v>0</v>
      </c>
      <c r="U57" s="126">
        <v>53214040000000</v>
      </c>
      <c r="V57" s="123" t="s">
        <v>132</v>
      </c>
      <c r="W57" s="129">
        <v>0</v>
      </c>
      <c r="AG57" s="28"/>
    </row>
    <row r="58" spans="1:33" s="39" customFormat="1" ht="12.75" customHeight="1" x14ac:dyDescent="0.2">
      <c r="A58" s="871"/>
      <c r="B58" s="878"/>
      <c r="C58" s="70"/>
      <c r="D58" s="72"/>
      <c r="E58" s="73"/>
      <c r="F58" s="79"/>
      <c r="G58" s="89">
        <v>0</v>
      </c>
      <c r="H58" s="89">
        <v>0</v>
      </c>
      <c r="I58" s="109">
        <v>0</v>
      </c>
      <c r="J58" s="115">
        <f t="shared" si="7"/>
        <v>0</v>
      </c>
      <c r="K58" s="117">
        <f t="shared" si="0"/>
        <v>0</v>
      </c>
      <c r="L58" s="37"/>
      <c r="M58" s="140">
        <v>0</v>
      </c>
      <c r="N58" s="143">
        <f t="shared" si="1"/>
        <v>0</v>
      </c>
      <c r="O58" s="140">
        <v>0</v>
      </c>
      <c r="P58" s="141">
        <f t="shared" si="2"/>
        <v>0</v>
      </c>
      <c r="Q58" s="151">
        <v>0</v>
      </c>
      <c r="R58" s="609">
        <f t="shared" si="3"/>
        <v>0</v>
      </c>
      <c r="S58" s="612">
        <f t="shared" si="6"/>
        <v>0</v>
      </c>
      <c r="U58" s="126">
        <v>55201010100004</v>
      </c>
      <c r="V58" s="123" t="s">
        <v>53</v>
      </c>
      <c r="W58" s="129">
        <v>0</v>
      </c>
      <c r="AG58" s="28"/>
    </row>
    <row r="59" spans="1:33" s="39" customFormat="1" ht="12.75" customHeight="1" x14ac:dyDescent="0.2">
      <c r="A59" s="871"/>
      <c r="B59" s="878"/>
      <c r="C59" s="70"/>
      <c r="D59" s="72"/>
      <c r="E59" s="73"/>
      <c r="F59" s="79"/>
      <c r="G59" s="89">
        <v>0</v>
      </c>
      <c r="H59" s="89">
        <v>0</v>
      </c>
      <c r="I59" s="109">
        <v>0</v>
      </c>
      <c r="J59" s="115">
        <f t="shared" si="7"/>
        <v>0</v>
      </c>
      <c r="K59" s="117">
        <f t="shared" si="0"/>
        <v>0</v>
      </c>
      <c r="L59" s="37"/>
      <c r="M59" s="140">
        <v>0</v>
      </c>
      <c r="N59" s="143">
        <f t="shared" si="1"/>
        <v>0</v>
      </c>
      <c r="O59" s="140">
        <v>0</v>
      </c>
      <c r="P59" s="141">
        <f t="shared" si="2"/>
        <v>0</v>
      </c>
      <c r="Q59" s="151">
        <v>0</v>
      </c>
      <c r="R59" s="609">
        <f t="shared" si="3"/>
        <v>0</v>
      </c>
      <c r="S59" s="612">
        <f t="shared" si="6"/>
        <v>0</v>
      </c>
      <c r="U59" s="126">
        <v>55201010100005</v>
      </c>
      <c r="V59" s="123" t="s">
        <v>54</v>
      </c>
      <c r="W59" s="129">
        <v>0</v>
      </c>
      <c r="AG59" s="28"/>
    </row>
    <row r="60" spans="1:33" s="39" customFormat="1" ht="12.75" customHeight="1" x14ac:dyDescent="0.2">
      <c r="A60" s="871"/>
      <c r="B60" s="878"/>
      <c r="C60" s="70"/>
      <c r="D60" s="72"/>
      <c r="E60" s="73"/>
      <c r="F60" s="79"/>
      <c r="G60" s="89">
        <v>0</v>
      </c>
      <c r="H60" s="89">
        <v>0</v>
      </c>
      <c r="I60" s="109">
        <v>0</v>
      </c>
      <c r="J60" s="115">
        <f t="shared" si="7"/>
        <v>0</v>
      </c>
      <c r="K60" s="117">
        <f t="shared" si="0"/>
        <v>0</v>
      </c>
      <c r="L60" s="37"/>
      <c r="M60" s="140">
        <v>0</v>
      </c>
      <c r="N60" s="143">
        <f t="shared" si="1"/>
        <v>0</v>
      </c>
      <c r="O60" s="140">
        <v>0</v>
      </c>
      <c r="P60" s="141">
        <f t="shared" si="2"/>
        <v>0</v>
      </c>
      <c r="Q60" s="151">
        <v>0</v>
      </c>
      <c r="R60" s="609">
        <f t="shared" si="3"/>
        <v>0</v>
      </c>
      <c r="S60" s="612">
        <f t="shared" si="6"/>
        <v>0</v>
      </c>
      <c r="U60" s="125"/>
      <c r="V60" s="122" t="s">
        <v>55</v>
      </c>
      <c r="W60" s="128">
        <f>SUM(W61:W69)</f>
        <v>0</v>
      </c>
      <c r="AG60" s="28"/>
    </row>
    <row r="61" spans="1:33" s="39" customFormat="1" ht="12.75" customHeight="1" thickBot="1" x14ac:dyDescent="0.25">
      <c r="A61" s="872"/>
      <c r="B61" s="879"/>
      <c r="C61" s="119"/>
      <c r="D61" s="90"/>
      <c r="E61" s="91"/>
      <c r="F61" s="92"/>
      <c r="G61" s="93">
        <v>0</v>
      </c>
      <c r="H61" s="93">
        <v>0</v>
      </c>
      <c r="I61" s="110">
        <v>0</v>
      </c>
      <c r="J61" s="113">
        <f t="shared" si="7"/>
        <v>0</v>
      </c>
      <c r="K61" s="102">
        <f t="shared" si="0"/>
        <v>0</v>
      </c>
      <c r="L61" s="37"/>
      <c r="M61" s="319">
        <v>0</v>
      </c>
      <c r="N61" s="320">
        <f t="shared" si="1"/>
        <v>0</v>
      </c>
      <c r="O61" s="319">
        <v>0</v>
      </c>
      <c r="P61" s="321">
        <f t="shared" si="2"/>
        <v>0</v>
      </c>
      <c r="Q61" s="322">
        <v>0</v>
      </c>
      <c r="R61" s="610">
        <f t="shared" si="3"/>
        <v>0</v>
      </c>
      <c r="S61" s="613">
        <f t="shared" si="6"/>
        <v>0</v>
      </c>
      <c r="U61" s="126">
        <v>53207010000000</v>
      </c>
      <c r="V61" s="123" t="s">
        <v>56</v>
      </c>
      <c r="W61" s="129">
        <v>0</v>
      </c>
      <c r="AG61" s="28"/>
    </row>
    <row r="62" spans="1:33" s="39" customFormat="1" ht="12.75" customHeight="1" thickBo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318">
        <f>SUM(K15:K61)</f>
        <v>11300067.799999999</v>
      </c>
      <c r="L62" s="28"/>
      <c r="M62" s="323">
        <f>+N62/$K$62</f>
        <v>0.2</v>
      </c>
      <c r="N62" s="324">
        <f>SUM(N15:N61)</f>
        <v>2260013.56</v>
      </c>
      <c r="O62" s="323">
        <f>+P62/$K$62</f>
        <v>0.2</v>
      </c>
      <c r="P62" s="324">
        <f>SUM(P15:P61)</f>
        <v>2260013.56</v>
      </c>
      <c r="Q62" s="323">
        <f>+R62/$K$62</f>
        <v>0.6</v>
      </c>
      <c r="R62" s="324">
        <f>SUM(R15:R61)</f>
        <v>6780040.6799999988</v>
      </c>
      <c r="S62" s="28"/>
      <c r="U62" s="126">
        <v>53207020000000</v>
      </c>
      <c r="V62" s="123" t="s">
        <v>57</v>
      </c>
      <c r="W62" s="129">
        <v>0</v>
      </c>
      <c r="AG62" s="28"/>
    </row>
    <row r="63" spans="1:33" s="39" customFormat="1" ht="12.7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64">
        <v>1</v>
      </c>
      <c r="L63" s="28"/>
      <c r="M63" s="28"/>
      <c r="O63" s="28"/>
      <c r="P63" s="28"/>
      <c r="Q63" s="28"/>
      <c r="R63" s="28"/>
      <c r="S63" s="28"/>
      <c r="U63" s="126">
        <v>53208020000000</v>
      </c>
      <c r="V63" s="123" t="s">
        <v>58</v>
      </c>
      <c r="W63" s="129">
        <v>0</v>
      </c>
      <c r="AG63" s="28"/>
    </row>
    <row r="64" spans="1:33" s="39" customFormat="1" ht="12.75" customHeight="1" thickBo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U64" s="126">
        <v>53208990000000</v>
      </c>
      <c r="V64" s="123" t="s">
        <v>59</v>
      </c>
      <c r="W64" s="129">
        <v>0</v>
      </c>
      <c r="AG64" s="28"/>
    </row>
    <row r="65" spans="1:33" s="39" customFormat="1" ht="12.75" customHeight="1" x14ac:dyDescent="0.2">
      <c r="A65" s="864" t="s">
        <v>137</v>
      </c>
      <c r="B65" s="867" t="s">
        <v>121</v>
      </c>
      <c r="C65" s="118"/>
      <c r="D65" s="94"/>
      <c r="E65" s="95"/>
      <c r="F65" s="96" t="s">
        <v>120</v>
      </c>
      <c r="G65" s="88">
        <v>0</v>
      </c>
      <c r="H65" s="88">
        <v>0</v>
      </c>
      <c r="I65" s="108">
        <v>0</v>
      </c>
      <c r="J65" s="111">
        <f t="shared" si="5"/>
        <v>0</v>
      </c>
      <c r="K65" s="103">
        <f t="shared" si="0"/>
        <v>0</v>
      </c>
      <c r="L65" s="37"/>
      <c r="M65" s="28"/>
      <c r="N65" s="28"/>
      <c r="O65" s="28"/>
      <c r="P65" s="28"/>
      <c r="Q65" s="28"/>
      <c r="R65" s="28"/>
      <c r="S65" s="28"/>
      <c r="U65" s="126">
        <v>53209010000000</v>
      </c>
      <c r="V65" s="123" t="s">
        <v>60</v>
      </c>
      <c r="W65" s="129">
        <v>0</v>
      </c>
      <c r="AG65" s="28"/>
    </row>
    <row r="66" spans="1:33" s="39" customFormat="1" ht="12.75" customHeight="1" x14ac:dyDescent="0.2">
      <c r="A66" s="865"/>
      <c r="B66" s="868"/>
      <c r="C66" s="71"/>
      <c r="D66" s="97"/>
      <c r="E66" s="98"/>
      <c r="F66" s="74" t="s">
        <v>120</v>
      </c>
      <c r="G66" s="89">
        <v>0</v>
      </c>
      <c r="H66" s="89">
        <v>0</v>
      </c>
      <c r="I66" s="109">
        <v>0</v>
      </c>
      <c r="J66" s="112">
        <f t="shared" si="5"/>
        <v>0</v>
      </c>
      <c r="K66" s="104">
        <f t="shared" si="0"/>
        <v>0</v>
      </c>
      <c r="L66" s="37"/>
      <c r="M66" s="28"/>
      <c r="N66" s="28"/>
      <c r="O66" s="28"/>
      <c r="P66" s="28"/>
      <c r="Q66" s="28"/>
      <c r="R66" s="28"/>
      <c r="S66" s="28"/>
      <c r="U66" s="126">
        <v>53209040000000</v>
      </c>
      <c r="V66" s="123" t="s">
        <v>61</v>
      </c>
      <c r="W66" s="129">
        <v>0</v>
      </c>
      <c r="AG66" s="28"/>
    </row>
    <row r="67" spans="1:33" s="39" customFormat="1" ht="12.75" customHeight="1" x14ac:dyDescent="0.2">
      <c r="A67" s="865"/>
      <c r="B67" s="868"/>
      <c r="C67" s="71"/>
      <c r="D67" s="97"/>
      <c r="E67" s="98"/>
      <c r="F67" s="74" t="s">
        <v>120</v>
      </c>
      <c r="G67" s="89">
        <v>0</v>
      </c>
      <c r="H67" s="89">
        <v>0</v>
      </c>
      <c r="I67" s="109">
        <v>0</v>
      </c>
      <c r="J67" s="112">
        <f t="shared" si="5"/>
        <v>0</v>
      </c>
      <c r="K67" s="104">
        <f t="shared" si="0"/>
        <v>0</v>
      </c>
      <c r="L67" s="37"/>
      <c r="M67" s="28"/>
      <c r="N67" s="28"/>
      <c r="O67" s="28"/>
      <c r="P67" s="28"/>
      <c r="Q67" s="28"/>
      <c r="R67" s="28"/>
      <c r="S67" s="28"/>
      <c r="U67" s="126">
        <v>53209050000000</v>
      </c>
      <c r="V67" s="123" t="s">
        <v>62</v>
      </c>
      <c r="W67" s="129">
        <v>0</v>
      </c>
      <c r="AG67" s="28"/>
    </row>
    <row r="68" spans="1:33" s="39" customFormat="1" ht="12.75" customHeight="1" x14ac:dyDescent="0.2">
      <c r="A68" s="865"/>
      <c r="B68" s="868"/>
      <c r="C68" s="69"/>
      <c r="D68" s="99"/>
      <c r="E68" s="100"/>
      <c r="F68" s="101" t="s">
        <v>120</v>
      </c>
      <c r="G68" s="89">
        <v>0</v>
      </c>
      <c r="H68" s="89">
        <v>0</v>
      </c>
      <c r="I68" s="109">
        <v>0</v>
      </c>
      <c r="J68" s="112">
        <f t="shared" si="5"/>
        <v>0</v>
      </c>
      <c r="K68" s="104">
        <f t="shared" si="0"/>
        <v>0</v>
      </c>
      <c r="L68" s="37"/>
      <c r="M68" s="28"/>
      <c r="N68" s="28"/>
      <c r="O68" s="28"/>
      <c r="P68" s="28"/>
      <c r="Q68" s="28"/>
      <c r="R68" s="28"/>
      <c r="S68" s="28"/>
      <c r="U68" s="126">
        <v>53209990000000</v>
      </c>
      <c r="V68" s="123" t="s">
        <v>63</v>
      </c>
      <c r="W68" s="129">
        <v>0</v>
      </c>
      <c r="AG68" s="28"/>
    </row>
    <row r="69" spans="1:33" s="39" customFormat="1" ht="12.75" customHeight="1" thickBot="1" x14ac:dyDescent="0.25">
      <c r="A69" s="866"/>
      <c r="B69" s="869"/>
      <c r="C69" s="119"/>
      <c r="D69" s="90"/>
      <c r="E69" s="91"/>
      <c r="F69" s="92" t="s">
        <v>120</v>
      </c>
      <c r="G69" s="93">
        <v>0</v>
      </c>
      <c r="H69" s="93">
        <v>0</v>
      </c>
      <c r="I69" s="110">
        <v>0</v>
      </c>
      <c r="J69" s="113">
        <f t="shared" si="5"/>
        <v>0</v>
      </c>
      <c r="K69" s="102">
        <f t="shared" si="0"/>
        <v>0</v>
      </c>
      <c r="L69" s="37"/>
      <c r="M69" s="28"/>
      <c r="N69" s="28"/>
      <c r="O69" s="28"/>
      <c r="P69" s="28"/>
      <c r="Q69" s="28"/>
      <c r="R69" s="28"/>
      <c r="S69" s="28"/>
      <c r="U69" s="126">
        <v>53210020100000</v>
      </c>
      <c r="V69" s="123" t="s">
        <v>64</v>
      </c>
      <c r="W69" s="129">
        <v>0</v>
      </c>
      <c r="AG69" s="28"/>
    </row>
    <row r="70" spans="1:33" ht="15.75" x14ac:dyDescent="0.2">
      <c r="C70" s="26"/>
      <c r="D70" s="26"/>
      <c r="E70" s="41"/>
      <c r="F70" s="41"/>
      <c r="G70" s="41"/>
      <c r="H70" s="41"/>
      <c r="I70" s="41"/>
      <c r="K70" s="63">
        <f>SUM(K65:K69)</f>
        <v>0</v>
      </c>
      <c r="L70" s="37"/>
      <c r="U70" s="125"/>
      <c r="V70" s="122" t="s">
        <v>65</v>
      </c>
      <c r="W70" s="128">
        <f>SUM(W71:W77)</f>
        <v>0</v>
      </c>
    </row>
    <row r="71" spans="1:33" x14ac:dyDescent="0.2">
      <c r="K71" s="64">
        <v>1</v>
      </c>
      <c r="L71" s="37"/>
      <c r="M71" s="42"/>
      <c r="O71" s="42"/>
      <c r="Q71" s="42"/>
      <c r="U71" s="126">
        <v>53206030000000</v>
      </c>
      <c r="V71" s="123" t="s">
        <v>100</v>
      </c>
      <c r="W71" s="129">
        <v>0</v>
      </c>
    </row>
    <row r="72" spans="1:33" x14ac:dyDescent="0.2">
      <c r="L72" s="37"/>
      <c r="U72" s="126">
        <v>53206040000000</v>
      </c>
      <c r="V72" s="123" t="s">
        <v>101</v>
      </c>
      <c r="W72" s="129">
        <v>0</v>
      </c>
    </row>
    <row r="73" spans="1:33" x14ac:dyDescent="0.2">
      <c r="U73" s="126">
        <v>53206060000000</v>
      </c>
      <c r="V73" s="123" t="s">
        <v>102</v>
      </c>
      <c r="W73" s="129">
        <v>0</v>
      </c>
    </row>
    <row r="74" spans="1:33" x14ac:dyDescent="0.2">
      <c r="U74" s="126">
        <v>53206070000000</v>
      </c>
      <c r="V74" s="123" t="s">
        <v>103</v>
      </c>
      <c r="W74" s="129">
        <v>0</v>
      </c>
    </row>
    <row r="75" spans="1:33" ht="15.75" customHeight="1" x14ac:dyDescent="0.2">
      <c r="H75" s="120"/>
      <c r="U75" s="126">
        <v>53206990000000</v>
      </c>
      <c r="V75" s="123" t="s">
        <v>104</v>
      </c>
      <c r="W75" s="129">
        <v>0</v>
      </c>
    </row>
    <row r="76" spans="1:33" x14ac:dyDescent="0.2">
      <c r="U76" s="126">
        <v>53208030000000</v>
      </c>
      <c r="V76" s="123" t="s">
        <v>105</v>
      </c>
      <c r="W76" s="129">
        <v>0</v>
      </c>
    </row>
    <row r="77" spans="1:33" x14ac:dyDescent="0.2">
      <c r="U77" s="126">
        <v>53212060000000</v>
      </c>
      <c r="V77" s="123" t="s">
        <v>98</v>
      </c>
      <c r="W77" s="129">
        <v>0</v>
      </c>
    </row>
    <row r="78" spans="1:33" x14ac:dyDescent="0.2">
      <c r="U78" s="125"/>
      <c r="V78" s="122" t="s">
        <v>66</v>
      </c>
      <c r="W78" s="128">
        <f>SUM(W79:W79)</f>
        <v>0</v>
      </c>
    </row>
    <row r="79" spans="1:33" x14ac:dyDescent="0.2">
      <c r="U79" s="126">
        <v>53204999000000</v>
      </c>
      <c r="V79" s="123" t="s">
        <v>97</v>
      </c>
      <c r="W79" s="129">
        <v>0</v>
      </c>
    </row>
    <row r="80" spans="1:33" x14ac:dyDescent="0.2">
      <c r="U80" s="130"/>
      <c r="V80" s="131" t="s">
        <v>139</v>
      </c>
      <c r="W80" s="132">
        <f>+W40+W15</f>
        <v>800</v>
      </c>
    </row>
    <row r="83" ht="15.75" customHeight="1" x14ac:dyDescent="0.2"/>
    <row r="97" spans="11:12" x14ac:dyDescent="0.2">
      <c r="L97" s="134"/>
    </row>
    <row r="99" spans="11:12" x14ac:dyDescent="0.2">
      <c r="K99" s="138"/>
    </row>
    <row r="101" spans="11:12" x14ac:dyDescent="0.2">
      <c r="K101" s="135"/>
    </row>
  </sheetData>
  <sheetProtection password="DAA8" sheet="1" objects="1" scenarios="1"/>
  <mergeCells count="43">
    <mergeCell ref="AN15:AO15"/>
    <mergeCell ref="AP14:AQ14"/>
    <mergeCell ref="AP15:AQ15"/>
    <mergeCell ref="AR14:AS14"/>
    <mergeCell ref="AR15:AS15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65:A69"/>
    <mergeCell ref="B65:B69"/>
    <mergeCell ref="A15:A61"/>
    <mergeCell ref="B15:B24"/>
    <mergeCell ref="B25:B34"/>
    <mergeCell ref="B35:B39"/>
    <mergeCell ref="B40:B61"/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</mergeCells>
  <conditionalFormatting sqref="S15:S61">
    <cfRule type="cellIs" dxfId="7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6"/>
  <sheetViews>
    <sheetView showGridLines="0" topLeftCell="A4" zoomScale="80" zoomScaleNormal="80" workbookViewId="0">
      <selection activeCell="F34" sqref="F34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2" customWidth="1"/>
    <col min="4" max="4" width="14.140625" style="22" bestFit="1" customWidth="1"/>
    <col min="5" max="17" width="14.140625" style="22" customWidth="1"/>
    <col min="18" max="18" width="13.28515625" style="4" customWidth="1"/>
    <col min="19" max="19" width="14.140625" style="4" bestFit="1" customWidth="1"/>
    <col min="20" max="20" width="14.1406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4" t="s">
        <v>203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4" t="s">
        <v>195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2"/>
      <c r="C4" s="84"/>
      <c r="F4" s="84" t="s">
        <v>0</v>
      </c>
      <c r="G4" s="908" t="str">
        <f>+'B) Reajuste Tarifas y Ocupación'!F5</f>
        <v>(DEPTO./DELEG.)</v>
      </c>
      <c r="H4" s="909"/>
      <c r="I4" s="84"/>
      <c r="J4" s="84"/>
      <c r="K4" s="84"/>
      <c r="L4" s="84"/>
      <c r="M4" s="84"/>
      <c r="N4" s="84"/>
      <c r="O4" s="84"/>
      <c r="P4" s="84"/>
      <c r="Q4" s="84"/>
      <c r="IA4" s="4"/>
      <c r="IB4" s="4"/>
      <c r="IC4" s="4"/>
      <c r="ID4" s="4"/>
      <c r="IE4" s="4"/>
      <c r="IF4" s="4"/>
    </row>
    <row r="5" spans="1:245" s="6" customFormat="1" x14ac:dyDescent="0.2">
      <c r="B5" s="22"/>
      <c r="C5" s="84"/>
      <c r="F5" s="84"/>
      <c r="G5" s="87"/>
      <c r="H5" s="87"/>
      <c r="I5" s="84"/>
      <c r="J5" s="84"/>
      <c r="K5" s="84"/>
      <c r="L5" s="84"/>
      <c r="M5" s="84"/>
      <c r="N5" s="84"/>
      <c r="O5" s="84"/>
      <c r="P5" s="84"/>
      <c r="Q5" s="84"/>
      <c r="IA5" s="4"/>
      <c r="IB5" s="4"/>
      <c r="IC5" s="4"/>
      <c r="ID5" s="4"/>
      <c r="IE5" s="4"/>
      <c r="IF5" s="4"/>
    </row>
    <row r="6" spans="1:245" s="6" customFormat="1" ht="15.75" x14ac:dyDescent="0.2">
      <c r="A6" s="913" t="s">
        <v>157</v>
      </c>
      <c r="B6" s="913"/>
      <c r="C6" s="913"/>
      <c r="D6" s="913"/>
      <c r="E6" s="86"/>
      <c r="F6" s="84"/>
      <c r="G6" s="87"/>
      <c r="H6" s="87"/>
      <c r="I6" s="84"/>
      <c r="J6" s="84"/>
      <c r="K6" s="84"/>
      <c r="L6" s="84"/>
      <c r="M6" s="84"/>
      <c r="N6" s="84"/>
      <c r="O6" s="84"/>
      <c r="P6" s="84"/>
      <c r="Q6" s="84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thickBot="1" x14ac:dyDescent="0.25">
      <c r="A8" s="914" t="s">
        <v>115</v>
      </c>
      <c r="B8" s="916" t="s">
        <v>5</v>
      </c>
      <c r="C8" s="745" t="s">
        <v>266</v>
      </c>
      <c r="D8" s="746"/>
      <c r="E8" s="746"/>
      <c r="F8" s="746"/>
      <c r="G8" s="747"/>
      <c r="H8" s="910" t="s">
        <v>229</v>
      </c>
      <c r="I8" s="911"/>
      <c r="J8" s="911"/>
      <c r="K8" s="911"/>
      <c r="L8" s="912"/>
      <c r="M8" s="906" t="s">
        <v>124</v>
      </c>
      <c r="N8" s="906"/>
      <c r="O8" s="906"/>
      <c r="P8" s="906"/>
      <c r="Q8" s="907"/>
      <c r="R8" s="906" t="s">
        <v>125</v>
      </c>
      <c r="S8" s="906"/>
      <c r="T8" s="906"/>
      <c r="U8" s="906"/>
      <c r="V8" s="907"/>
    </row>
    <row r="9" spans="1:245" ht="81.75" customHeight="1" thickBot="1" x14ac:dyDescent="0.25">
      <c r="A9" s="915" t="e">
        <f>NA()</f>
        <v>#N/A</v>
      </c>
      <c r="B9" s="917" t="e">
        <f>NA()</f>
        <v>#N/A</v>
      </c>
      <c r="C9" s="290" t="s">
        <v>87</v>
      </c>
      <c r="D9" s="291" t="s">
        <v>135</v>
      </c>
      <c r="E9" s="291" t="s">
        <v>136</v>
      </c>
      <c r="F9" s="291" t="s">
        <v>88</v>
      </c>
      <c r="G9" s="292" t="s">
        <v>89</v>
      </c>
      <c r="H9" s="335" t="s">
        <v>87</v>
      </c>
      <c r="I9" s="336" t="s">
        <v>135</v>
      </c>
      <c r="J9" s="336" t="s">
        <v>136</v>
      </c>
      <c r="K9" s="336" t="s">
        <v>88</v>
      </c>
      <c r="L9" s="329" t="s">
        <v>89</v>
      </c>
      <c r="M9" s="328" t="s">
        <v>87</v>
      </c>
      <c r="N9" s="336" t="s">
        <v>135</v>
      </c>
      <c r="O9" s="336" t="s">
        <v>136</v>
      </c>
      <c r="P9" s="336" t="s">
        <v>88</v>
      </c>
      <c r="Q9" s="337" t="s">
        <v>89</v>
      </c>
      <c r="R9" s="338" t="s">
        <v>87</v>
      </c>
      <c r="S9" s="336" t="s">
        <v>135</v>
      </c>
      <c r="T9" s="336" t="s">
        <v>136</v>
      </c>
      <c r="U9" s="336" t="s">
        <v>88</v>
      </c>
      <c r="V9" s="329" t="s">
        <v>89</v>
      </c>
    </row>
    <row r="10" spans="1:245" s="10" customFormat="1" ht="13.5" thickBot="1" x14ac:dyDescent="0.25">
      <c r="A10" s="903" t="str">
        <f>+'B) Reajuste Tarifas y Ocupación'!A12</f>
        <v>Jardín Infantil Mar y Cielo</v>
      </c>
      <c r="B10" s="283" t="str">
        <f>+'B) Reajuste Tarifas y Ocupación'!B12</f>
        <v>Media jornada</v>
      </c>
      <c r="C10" s="624">
        <f>+'B) Reajuste Tarifas y Ocupación'!M12</f>
        <v>72100</v>
      </c>
      <c r="D10" s="625">
        <f>+'B) Reajuste Tarifas y Ocupación'!N12</f>
        <v>86600</v>
      </c>
      <c r="E10" s="625">
        <f>+'B) Reajuste Tarifas y Ocupación'!O12</f>
        <v>86600</v>
      </c>
      <c r="F10" s="625">
        <f>+'B) Reajuste Tarifas y Ocupación'!P12</f>
        <v>113000</v>
      </c>
      <c r="G10" s="626">
        <f>+'B) Reajuste Tarifas y Ocupación'!Q12</f>
        <v>133500</v>
      </c>
      <c r="H10" s="687">
        <f>+'B) Reajuste Tarifas y Ocupación'!C12</f>
        <v>63800</v>
      </c>
      <c r="I10" s="631">
        <f>+'B) Reajuste Tarifas y Ocupación'!D12</f>
        <v>76500</v>
      </c>
      <c r="J10" s="631">
        <f>+'B) Reajuste Tarifas y Ocupación'!E12</f>
        <v>76500</v>
      </c>
      <c r="K10" s="631">
        <f>+'B) Reajuste Tarifas y Ocupación'!F12</f>
        <v>100000</v>
      </c>
      <c r="L10" s="681">
        <f>+'B) Reajuste Tarifas y Ocupación'!G12</f>
        <v>118100</v>
      </c>
      <c r="M10" s="672">
        <f t="shared" ref="M10:Q12" si="0">C10-H10</f>
        <v>8300</v>
      </c>
      <c r="N10" s="466">
        <f t="shared" si="0"/>
        <v>10100</v>
      </c>
      <c r="O10" s="466">
        <f t="shared" si="0"/>
        <v>10100</v>
      </c>
      <c r="P10" s="466">
        <f t="shared" si="0"/>
        <v>13000</v>
      </c>
      <c r="Q10" s="467">
        <f t="shared" si="0"/>
        <v>15400</v>
      </c>
      <c r="R10" s="468">
        <f>+'B) Reajuste Tarifas y Ocupación'!H12</f>
        <v>0.13</v>
      </c>
      <c r="S10" s="469">
        <f>+'B) Reajuste Tarifas y Ocupación'!I12</f>
        <v>0.13</v>
      </c>
      <c r="T10" s="469">
        <f>+'B) Reajuste Tarifas y Ocupación'!J12</f>
        <v>0.13</v>
      </c>
      <c r="U10" s="469">
        <f>+'B) Reajuste Tarifas y Ocupación'!K12</f>
        <v>0.13</v>
      </c>
      <c r="V10" s="289">
        <f>+'B) Reajuste Tarifas y Ocupación'!L12</f>
        <v>0.13</v>
      </c>
    </row>
    <row r="11" spans="1:245" s="10" customFormat="1" x14ac:dyDescent="0.2">
      <c r="A11" s="904"/>
      <c r="B11" s="686" t="str">
        <f>+'B) Reajuste Tarifas y Ocupación'!B13</f>
        <v>Media jornada extendida</v>
      </c>
      <c r="C11" s="627">
        <f>+'B) Reajuste Tarifas y Ocupación'!M13</f>
        <v>118700</v>
      </c>
      <c r="D11" s="596">
        <f>+'B) Reajuste Tarifas y Ocupación'!N13</f>
        <v>142400</v>
      </c>
      <c r="E11" s="596">
        <f>+'B) Reajuste Tarifas y Ocupación'!O13</f>
        <v>142400</v>
      </c>
      <c r="F11" s="596">
        <f>+'B) Reajuste Tarifas y Ocupación'!P13</f>
        <v>148400</v>
      </c>
      <c r="G11" s="628">
        <f>+'B) Reajuste Tarifas y Ocupación'!Q13</f>
        <v>178000</v>
      </c>
      <c r="H11" s="688">
        <f>+'B) Reajuste Tarifas y Ocupación'!C13</f>
        <v>105000</v>
      </c>
      <c r="I11" s="339">
        <f>+'B) Reajuste Tarifas y Ocupación'!D13</f>
        <v>126000</v>
      </c>
      <c r="J11" s="339">
        <f>+'B) Reajuste Tarifas y Ocupación'!E13</f>
        <v>126000</v>
      </c>
      <c r="K11" s="339">
        <f>+'B) Reajuste Tarifas y Ocupación'!F13</f>
        <v>131250</v>
      </c>
      <c r="L11" s="683">
        <f>+'B) Reajuste Tarifas y Ocupación'!G13</f>
        <v>157500</v>
      </c>
      <c r="M11" s="672">
        <f t="shared" ref="M11" si="1">C11-H11</f>
        <v>13700</v>
      </c>
      <c r="N11" s="466">
        <f t="shared" ref="N11" si="2">D11-I11</f>
        <v>16400</v>
      </c>
      <c r="O11" s="466">
        <f t="shared" ref="O11" si="3">E11-J11</f>
        <v>16400</v>
      </c>
      <c r="P11" s="466">
        <f t="shared" ref="P11" si="4">F11-K11</f>
        <v>17150</v>
      </c>
      <c r="Q11" s="467">
        <f t="shared" ref="Q11" si="5">G11-L11</f>
        <v>20500</v>
      </c>
      <c r="R11" s="468">
        <f>+'B) Reajuste Tarifas y Ocupación'!H13</f>
        <v>0.13</v>
      </c>
      <c r="S11" s="469">
        <f>+'B) Reajuste Tarifas y Ocupación'!I13</f>
        <v>0.13</v>
      </c>
      <c r="T11" s="469">
        <f>+'B) Reajuste Tarifas y Ocupación'!J13</f>
        <v>0.13</v>
      </c>
      <c r="U11" s="469">
        <f>+'B) Reajuste Tarifas y Ocupación'!K13</f>
        <v>0.13</v>
      </c>
      <c r="V11" s="289">
        <f>+'B) Reajuste Tarifas y Ocupación'!L13</f>
        <v>0.13</v>
      </c>
    </row>
    <row r="12" spans="1:245" s="10" customFormat="1" x14ac:dyDescent="0.2">
      <c r="A12" s="904"/>
      <c r="B12" s="686" t="str">
        <f>+'B) Reajuste Tarifas y Ocupación'!B14</f>
        <v xml:space="preserve">Doble jornada </v>
      </c>
      <c r="C12" s="627">
        <f>+'B) Reajuste Tarifas y Ocupación'!M14</f>
        <v>107400</v>
      </c>
      <c r="D12" s="596">
        <f>+'B) Reajuste Tarifas y Ocupación'!N14</f>
        <v>128900</v>
      </c>
      <c r="E12" s="596">
        <f>+'B) Reajuste Tarifas y Ocupación'!O14</f>
        <v>128900</v>
      </c>
      <c r="F12" s="596">
        <f>+'B) Reajuste Tarifas y Ocupación'!P14</f>
        <v>161100</v>
      </c>
      <c r="G12" s="628">
        <f>+'B) Reajuste Tarifas y Ocupación'!Q14</f>
        <v>188900</v>
      </c>
      <c r="H12" s="688">
        <f>+'B) Reajuste Tarifas y Ocupación'!C14</f>
        <v>95000</v>
      </c>
      <c r="I12" s="339">
        <f>+'B) Reajuste Tarifas y Ocupación'!D14</f>
        <v>114000</v>
      </c>
      <c r="J12" s="339">
        <f>+'B) Reajuste Tarifas y Ocupación'!E14</f>
        <v>114000</v>
      </c>
      <c r="K12" s="339">
        <f>+'B) Reajuste Tarifas y Ocupación'!F14</f>
        <v>142500</v>
      </c>
      <c r="L12" s="683">
        <f>+'B) Reajuste Tarifas y Ocupación'!G14</f>
        <v>167100</v>
      </c>
      <c r="M12" s="673">
        <f t="shared" si="0"/>
        <v>12400</v>
      </c>
      <c r="N12" s="340">
        <f t="shared" si="0"/>
        <v>14900</v>
      </c>
      <c r="O12" s="340">
        <f t="shared" si="0"/>
        <v>14900</v>
      </c>
      <c r="P12" s="340">
        <f t="shared" si="0"/>
        <v>18600</v>
      </c>
      <c r="Q12" s="470">
        <f t="shared" si="0"/>
        <v>21800</v>
      </c>
      <c r="R12" s="341">
        <f>+'B) Reajuste Tarifas y Ocupación'!H14</f>
        <v>0.13</v>
      </c>
      <c r="S12" s="342">
        <f>+'B) Reajuste Tarifas y Ocupación'!I14</f>
        <v>0.13</v>
      </c>
      <c r="T12" s="342">
        <f>+'B) Reajuste Tarifas y Ocupación'!J14</f>
        <v>0.13</v>
      </c>
      <c r="U12" s="342">
        <f>+'B) Reajuste Tarifas y Ocupación'!K14</f>
        <v>0.13</v>
      </c>
      <c r="V12" s="343">
        <f>+'B) Reajuste Tarifas y Ocupación'!L14</f>
        <v>0.13</v>
      </c>
    </row>
    <row r="13" spans="1:245" s="10" customFormat="1" ht="13.5" thickBot="1" x14ac:dyDescent="0.25">
      <c r="A13" s="905"/>
      <c r="B13" s="284" t="str">
        <f>+'B) Reajuste Tarifas y Ocupación'!B15</f>
        <v>Jornada completa</v>
      </c>
      <c r="C13" s="286">
        <f>+'B) Reajuste Tarifas y Ocupación'!M15</f>
        <v>167500</v>
      </c>
      <c r="D13" s="287">
        <f>+'B) Reajuste Tarifas y Ocupación'!N15</f>
        <v>201000</v>
      </c>
      <c r="E13" s="287">
        <f>+'B) Reajuste Tarifas y Ocupación'!O15</f>
        <v>201000</v>
      </c>
      <c r="F13" s="287">
        <f>+'B) Reajuste Tarifas y Ocupación'!P15</f>
        <v>209400</v>
      </c>
      <c r="G13" s="288">
        <f>+'B) Reajuste Tarifas y Ocupación'!Q15</f>
        <v>217800</v>
      </c>
      <c r="H13" s="689">
        <f>+'B) Reajuste Tarifas y Ocupación'!C15</f>
        <v>148200</v>
      </c>
      <c r="I13" s="344">
        <f>+'B) Reajuste Tarifas y Ocupación'!D15</f>
        <v>177900</v>
      </c>
      <c r="J13" s="344">
        <f>+'B) Reajuste Tarifas y Ocupación'!E15</f>
        <v>177900</v>
      </c>
      <c r="K13" s="344">
        <f>+'B) Reajuste Tarifas y Ocupación'!F15</f>
        <v>185300</v>
      </c>
      <c r="L13" s="685">
        <f>+'B) Reajuste Tarifas y Ocupación'!G15</f>
        <v>192700</v>
      </c>
      <c r="M13" s="674">
        <f t="shared" ref="M13" si="6">C13-H13</f>
        <v>19300</v>
      </c>
      <c r="N13" s="633">
        <f t="shared" ref="N13" si="7">D13-I13</f>
        <v>23100</v>
      </c>
      <c r="O13" s="633">
        <f t="shared" ref="O13" si="8">E13-J13</f>
        <v>23100</v>
      </c>
      <c r="P13" s="633">
        <f t="shared" ref="P13" si="9">F13-K13</f>
        <v>24100</v>
      </c>
      <c r="Q13" s="634">
        <f t="shared" ref="Q13" si="10">G13-L13</f>
        <v>25100</v>
      </c>
      <c r="R13" s="635">
        <f>+'B) Reajuste Tarifas y Ocupación'!H15</f>
        <v>0.13</v>
      </c>
      <c r="S13" s="636">
        <f>+'B) Reajuste Tarifas y Ocupación'!I15</f>
        <v>0.13</v>
      </c>
      <c r="T13" s="636">
        <f>+'B) Reajuste Tarifas y Ocupación'!J15</f>
        <v>0.13</v>
      </c>
      <c r="U13" s="636">
        <f>+'B) Reajuste Tarifas y Ocupación'!K15</f>
        <v>0.13</v>
      </c>
      <c r="V13" s="637">
        <f>+'B) Reajuste Tarifas y Ocupación'!L15</f>
        <v>0.13</v>
      </c>
    </row>
    <row r="14" spans="1:245" s="414" customFormat="1" x14ac:dyDescent="0.2">
      <c r="A14" s="900" t="str">
        <f>+'B) Reajuste Tarifas y Ocupación'!A16</f>
        <v>Sala Cuna Mar y Cielo Diurna</v>
      </c>
      <c r="B14" s="675" t="str">
        <f>+'[1]B) Reajuste Tarifas y Ocupación'!B15</f>
        <v>Diurna</v>
      </c>
      <c r="C14" s="676">
        <f>+'B) Reajuste Tarifas y Ocupación'!M16</f>
        <v>347400</v>
      </c>
      <c r="D14" s="677">
        <f>+'B) Reajuste Tarifas y Ocupación'!N16</f>
        <v>416900</v>
      </c>
      <c r="E14" s="677">
        <f>+'B) Reajuste Tarifas y Ocupación'!O16</f>
        <v>416900</v>
      </c>
      <c r="F14" s="677">
        <f>+'B) Reajuste Tarifas y Ocupación'!P16</f>
        <v>434200</v>
      </c>
      <c r="G14" s="692">
        <f>+'B) Reajuste Tarifas y Ocupación'!Q16</f>
        <v>521100</v>
      </c>
      <c r="H14" s="690">
        <f>+'B) Reajuste Tarifas y Ocupación'!C16</f>
        <v>327700</v>
      </c>
      <c r="I14" s="678">
        <f>+'B) Reajuste Tarifas y Ocupación'!D16</f>
        <v>393300</v>
      </c>
      <c r="J14" s="678">
        <f>+'B) Reajuste Tarifas y Ocupación'!E16</f>
        <v>393300</v>
      </c>
      <c r="K14" s="678">
        <f>+'B) Reajuste Tarifas y Ocupación'!F16</f>
        <v>409600</v>
      </c>
      <c r="L14" s="679">
        <f>+'B) Reajuste Tarifas y Ocupación'!G16</f>
        <v>491600</v>
      </c>
      <c r="M14" s="465">
        <f t="shared" ref="M14" si="11">C14-H14</f>
        <v>19700</v>
      </c>
      <c r="N14" s="466">
        <f t="shared" ref="N14" si="12">D14-I14</f>
        <v>23600</v>
      </c>
      <c r="O14" s="466">
        <f t="shared" ref="O14" si="13">E14-J14</f>
        <v>23600</v>
      </c>
      <c r="P14" s="466">
        <f t="shared" ref="P14" si="14">F14-K14</f>
        <v>24600</v>
      </c>
      <c r="Q14" s="467">
        <f t="shared" ref="Q14" si="15">G14-L14</f>
        <v>29500</v>
      </c>
      <c r="R14" s="468">
        <f>+'B) Reajuste Tarifas y Ocupación'!H16</f>
        <v>0.06</v>
      </c>
      <c r="S14" s="469">
        <f>+'B) Reajuste Tarifas y Ocupación'!I16</f>
        <v>0.06</v>
      </c>
      <c r="T14" s="469">
        <f>+'B) Reajuste Tarifas y Ocupación'!J16</f>
        <v>0.06</v>
      </c>
      <c r="U14" s="469">
        <f>+'B) Reajuste Tarifas y Ocupación'!K16</f>
        <v>0.06</v>
      </c>
      <c r="V14" s="638">
        <f>+'B) Reajuste Tarifas y Ocupación'!L16</f>
        <v>0.06</v>
      </c>
    </row>
    <row r="15" spans="1:245" s="414" customFormat="1" x14ac:dyDescent="0.2">
      <c r="A15" s="901"/>
      <c r="B15" s="440" t="str">
        <f>+'[1]B) Reajuste Tarifas y Ocupación'!B16</f>
        <v>Nocturna</v>
      </c>
      <c r="C15" s="441"/>
      <c r="D15" s="442"/>
      <c r="E15" s="442"/>
      <c r="F15" s="442"/>
      <c r="G15" s="693"/>
      <c r="H15" s="691"/>
      <c r="I15" s="443"/>
      <c r="J15" s="443"/>
      <c r="K15" s="443"/>
      <c r="L15" s="632"/>
      <c r="M15" s="444"/>
      <c r="N15" s="445"/>
      <c r="O15" s="445"/>
      <c r="P15" s="445"/>
      <c r="Q15" s="471"/>
      <c r="R15" s="444"/>
      <c r="S15" s="445"/>
      <c r="T15" s="445"/>
      <c r="U15" s="445"/>
      <c r="V15" s="472"/>
    </row>
    <row r="16" spans="1:245" s="414" customFormat="1" ht="13.5" thickBot="1" x14ac:dyDescent="0.25">
      <c r="A16" s="902"/>
      <c r="B16" s="446" t="str">
        <f>+'[1]B) Reajuste Tarifas y Ocupación'!B17</f>
        <v>Media Jornada</v>
      </c>
      <c r="C16" s="286">
        <f>+'B) Reajuste Tarifas y Ocupación'!M18</f>
        <v>208600</v>
      </c>
      <c r="D16" s="287">
        <f>+'B) Reajuste Tarifas y Ocupación'!N18</f>
        <v>300200</v>
      </c>
      <c r="E16" s="287">
        <f>+'B) Reajuste Tarifas y Ocupación'!O18</f>
        <v>300200</v>
      </c>
      <c r="F16" s="287">
        <f>+'B) Reajuste Tarifas y Ocupación'!P18</f>
        <v>312700</v>
      </c>
      <c r="G16" s="288">
        <f>+'B) Reajuste Tarifas y Ocupación'!Q18</f>
        <v>521100</v>
      </c>
      <c r="H16" s="689">
        <f>+'B) Reajuste Tarifas y Ocupación'!C18</f>
        <v>196700</v>
      </c>
      <c r="I16" s="344">
        <f>+'B) Reajuste Tarifas y Ocupación'!D18</f>
        <v>236000</v>
      </c>
      <c r="J16" s="344">
        <f>+'B) Reajuste Tarifas y Ocupación'!E18</f>
        <v>236000</v>
      </c>
      <c r="K16" s="344">
        <f>+'B) Reajuste Tarifas y Ocupación'!F18</f>
        <v>295000</v>
      </c>
      <c r="L16" s="345">
        <f>+'B) Reajuste Tarifas y Ocupación'!G18</f>
        <v>491600</v>
      </c>
      <c r="M16" s="346">
        <f t="shared" ref="M16" si="16">C16-H16</f>
        <v>11900</v>
      </c>
      <c r="N16" s="347">
        <f t="shared" ref="N16" si="17">D16-I16</f>
        <v>64200</v>
      </c>
      <c r="O16" s="347">
        <f t="shared" ref="O16" si="18">E16-J16</f>
        <v>64200</v>
      </c>
      <c r="P16" s="347">
        <f t="shared" ref="P16" si="19">F16-K16</f>
        <v>17700</v>
      </c>
      <c r="Q16" s="348">
        <f t="shared" ref="Q16" si="20">G16-L16</f>
        <v>29500</v>
      </c>
      <c r="R16" s="349">
        <f>+'B) Reajuste Tarifas y Ocupación'!H18</f>
        <v>0.06</v>
      </c>
      <c r="S16" s="350">
        <f>+'B) Reajuste Tarifas y Ocupación'!I18</f>
        <v>0.06</v>
      </c>
      <c r="T16" s="350">
        <f>+'B) Reajuste Tarifas y Ocupación'!J18</f>
        <v>0.06</v>
      </c>
      <c r="U16" s="350">
        <f>+'B) Reajuste Tarifas y Ocupación'!K18</f>
        <v>0.06</v>
      </c>
      <c r="V16" s="351">
        <f>+'B) Reajuste Tarifas y Ocupación'!L18</f>
        <v>0.06</v>
      </c>
    </row>
  </sheetData>
  <sheetProtection algorithmName="SHA-512" hashValue="bSVBL78/cWiWDg1WfKuBcblj4BHRsSbn7nhdtLw1vXV0gI7tGXv1R3So8dc09eDNk3EcCMAWlNmE0QnDsZLe3g==" saltValue="93/mRHiiwUY20ZyKwMCd5g==" spinCount="100000" sheet="1" objects="1" scenarios="1"/>
  <mergeCells count="10">
    <mergeCell ref="A14:A16"/>
    <mergeCell ref="A10:A13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6">
    <cfRule type="cellIs" dxfId="6" priority="7" operator="lessThan">
      <formula>0</formula>
    </cfRule>
  </conditionalFormatting>
  <conditionalFormatting sqref="M14:Q16">
    <cfRule type="cellIs" dxfId="5" priority="6" operator="lessThan">
      <formula>0</formula>
    </cfRule>
  </conditionalFormatting>
  <conditionalFormatting sqref="R15:V15">
    <cfRule type="cellIs" dxfId="4" priority="5" operator="lessThan">
      <formula>0</formula>
    </cfRule>
  </conditionalFormatting>
  <conditionalFormatting sqref="M15:Q15">
    <cfRule type="cellIs" dxfId="3" priority="4" operator="lessThan">
      <formula>0</formula>
    </cfRule>
  </conditionalFormatting>
  <conditionalFormatting sqref="H15:L15">
    <cfRule type="cellIs" dxfId="2" priority="3" operator="lessThan">
      <formula>0</formula>
    </cfRule>
  </conditionalFormatting>
  <conditionalFormatting sqref="H15:L15">
    <cfRule type="cellIs" dxfId="1" priority="2" operator="lessThan">
      <formula>0</formula>
    </cfRule>
  </conditionalFormatting>
  <conditionalFormatting sqref="H15:L15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43"/>
  <sheetViews>
    <sheetView showGridLines="0" zoomScale="80" zoomScaleNormal="80" workbookViewId="0">
      <selection activeCell="M43" sqref="M43"/>
    </sheetView>
  </sheetViews>
  <sheetFormatPr baseColWidth="10" defaultColWidth="11.42578125" defaultRowHeight="12.75" x14ac:dyDescent="0.2"/>
  <cols>
    <col min="1" max="1" width="7.140625" style="28" customWidth="1"/>
    <col min="2" max="2" width="37.28515625" style="28" customWidth="1"/>
    <col min="3" max="3" width="28" style="28" customWidth="1"/>
    <col min="4" max="4" width="24.140625" style="28" customWidth="1"/>
    <col min="5" max="5" width="25.140625" style="28" customWidth="1"/>
    <col min="6" max="6" width="25.140625" style="28" bestFit="1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1" width="19.140625" style="28" customWidth="1"/>
    <col min="12" max="12" width="22.5703125" style="28" customWidth="1"/>
    <col min="13" max="13" width="27" style="28" customWidth="1"/>
    <col min="14" max="14" width="17.140625" style="28" customWidth="1"/>
    <col min="15" max="15" width="14.85546875" style="28" customWidth="1"/>
    <col min="16" max="16" width="17.7109375" style="28" customWidth="1"/>
    <col min="17" max="17" width="17.140625" style="28" customWidth="1"/>
    <col min="18" max="18" width="18.140625" style="43" customWidth="1"/>
    <col min="19" max="19" width="16.28515625" style="28" customWidth="1"/>
    <col min="20" max="20" width="15.85546875" style="28" customWidth="1"/>
    <col min="21" max="21" width="14.85546875" style="28" customWidth="1"/>
    <col min="22" max="22" width="15.85546875" style="28" customWidth="1"/>
    <col min="23" max="23" width="14.28515625" style="28" customWidth="1"/>
    <col min="24" max="24" width="14.85546875" style="28" customWidth="1"/>
    <col min="25" max="25" width="14.140625" style="28" customWidth="1"/>
    <col min="26" max="26" width="16.85546875" style="28" customWidth="1"/>
    <col min="27" max="27" width="17.42578125" style="28" customWidth="1"/>
    <col min="28" max="28" width="15.28515625" style="28" customWidth="1"/>
    <col min="29" max="29" width="19.7109375" style="28" customWidth="1"/>
    <col min="30" max="30" width="17.42578125" style="28" customWidth="1"/>
    <col min="31" max="31" width="12" style="28" customWidth="1"/>
    <col min="32" max="16384" width="11.42578125" style="28"/>
  </cols>
  <sheetData>
    <row r="1" spans="2:259" s="6" customFormat="1" x14ac:dyDescent="0.2">
      <c r="C1" s="7"/>
      <c r="D1" s="7"/>
      <c r="E1" s="44" t="s">
        <v>204</v>
      </c>
      <c r="F1" s="44"/>
      <c r="G1" s="44"/>
      <c r="H1" s="44"/>
      <c r="I1" s="44"/>
      <c r="J1" s="7"/>
      <c r="K1" s="7"/>
      <c r="IM1" s="4"/>
      <c r="IN1" s="4"/>
    </row>
    <row r="2" spans="2:259" s="6" customFormat="1" x14ac:dyDescent="0.2">
      <c r="E2" s="44" t="s">
        <v>196</v>
      </c>
      <c r="F2" s="44"/>
      <c r="G2" s="44"/>
      <c r="H2" s="44"/>
      <c r="I2" s="44"/>
      <c r="IM2" s="4"/>
      <c r="IN2" s="4"/>
    </row>
    <row r="3" spans="2:259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59" s="6" customFormat="1" ht="18.75" customHeight="1" x14ac:dyDescent="0.2">
      <c r="B4" s="23"/>
      <c r="D4" s="518" t="s">
        <v>0</v>
      </c>
      <c r="E4" s="139" t="str">
        <f>+'B) Reajuste Tarifas y Ocupación'!F5</f>
        <v>(DEPTO./DELEG.)</v>
      </c>
      <c r="F4" s="58"/>
      <c r="G4" s="59"/>
      <c r="H4" s="59"/>
      <c r="I4" s="59"/>
      <c r="J4" s="59"/>
      <c r="N4" s="3"/>
      <c r="ID4" s="4"/>
      <c r="IE4" s="4"/>
      <c r="IF4" s="4"/>
      <c r="IG4" s="4"/>
      <c r="IH4" s="4"/>
      <c r="II4" s="4"/>
    </row>
    <row r="5" spans="2:259" s="6" customFormat="1" x14ac:dyDescent="0.2">
      <c r="B5" s="23"/>
      <c r="D5" s="520"/>
      <c r="E5" s="522"/>
      <c r="F5" s="522"/>
      <c r="G5" s="522"/>
      <c r="H5" s="522"/>
      <c r="I5" s="522"/>
      <c r="J5" s="522"/>
      <c r="N5" s="3"/>
      <c r="ID5" s="4"/>
      <c r="IE5" s="4"/>
      <c r="IF5" s="4"/>
      <c r="IG5" s="4"/>
      <c r="IH5" s="4"/>
      <c r="II5" s="4"/>
    </row>
    <row r="6" spans="2:259" s="6" customFormat="1" x14ac:dyDescent="0.2">
      <c r="B6" s="23"/>
      <c r="D6" s="520"/>
      <c r="E6" s="522"/>
      <c r="F6" s="522"/>
      <c r="G6" s="522"/>
      <c r="H6" s="522"/>
      <c r="I6" s="522"/>
      <c r="J6" s="522"/>
      <c r="N6" s="3"/>
      <c r="ID6" s="4"/>
      <c r="IE6" s="4"/>
      <c r="IF6" s="4"/>
      <c r="IG6" s="4"/>
      <c r="IH6" s="4"/>
      <c r="II6" s="4"/>
    </row>
    <row r="7" spans="2:259" s="14" customFormat="1" ht="15.75" x14ac:dyDescent="0.2">
      <c r="B7" s="775" t="s">
        <v>158</v>
      </c>
      <c r="C7" s="775"/>
      <c r="D7" s="775"/>
      <c r="E7" s="775"/>
      <c r="F7" s="519"/>
      <c r="G7" s="60" t="s">
        <v>4</v>
      </c>
      <c r="H7" s="61">
        <v>0.13</v>
      </c>
      <c r="I7" s="519"/>
      <c r="J7" s="522"/>
      <c r="N7" s="25"/>
      <c r="ID7" s="10"/>
      <c r="IE7" s="10"/>
      <c r="IF7" s="10"/>
      <c r="IG7" s="10"/>
      <c r="IH7" s="10"/>
      <c r="II7" s="10"/>
    </row>
    <row r="8" spans="2:259" ht="13.5" thickBot="1" x14ac:dyDescent="0.25"/>
    <row r="9" spans="2:259" x14ac:dyDescent="0.2">
      <c r="B9" s="918" t="s">
        <v>115</v>
      </c>
      <c r="C9" s="920" t="s">
        <v>73</v>
      </c>
      <c r="D9" s="922" t="s">
        <v>74</v>
      </c>
      <c r="E9" s="924" t="s">
        <v>3</v>
      </c>
      <c r="F9" s="924" t="s">
        <v>82</v>
      </c>
      <c r="G9" s="938" t="s">
        <v>258</v>
      </c>
      <c r="H9" s="918" t="s">
        <v>273</v>
      </c>
      <c r="I9" s="940" t="s">
        <v>116</v>
      </c>
      <c r="J9" s="938" t="s">
        <v>117</v>
      </c>
      <c r="K9" s="932" t="s">
        <v>271</v>
      </c>
      <c r="L9" s="932" t="s">
        <v>278</v>
      </c>
      <c r="O9" s="27"/>
      <c r="P9" s="27"/>
      <c r="Q9" s="27"/>
      <c r="R9" s="27"/>
      <c r="S9" s="27"/>
      <c r="T9" s="27"/>
    </row>
    <row r="10" spans="2:259" ht="50.25" customHeight="1" thickBot="1" x14ac:dyDescent="0.25">
      <c r="B10" s="919"/>
      <c r="C10" s="921"/>
      <c r="D10" s="923"/>
      <c r="E10" s="925"/>
      <c r="F10" s="925"/>
      <c r="G10" s="939"/>
      <c r="H10" s="919"/>
      <c r="I10" s="941"/>
      <c r="J10" s="942"/>
      <c r="K10" s="933"/>
      <c r="L10" s="933"/>
      <c r="M10" s="29"/>
      <c r="N10" s="52"/>
      <c r="O10" s="52"/>
      <c r="P10" s="20"/>
      <c r="Q10" s="20"/>
      <c r="R10" s="20"/>
      <c r="S10" s="29"/>
      <c r="T10" s="934"/>
      <c r="U10" s="934"/>
      <c r="V10" s="934"/>
      <c r="W10" s="934"/>
      <c r="X10" s="29"/>
    </row>
    <row r="11" spans="2:259" s="2" customFormat="1" x14ac:dyDescent="0.2">
      <c r="B11" s="935" t="str">
        <f>+'B) Reajuste Tarifas y Ocupación'!A12</f>
        <v>Jardín Infantil Mar y Cielo</v>
      </c>
      <c r="C11" s="701" t="s">
        <v>230</v>
      </c>
      <c r="D11" s="614" t="s">
        <v>230</v>
      </c>
      <c r="E11" s="373" t="s">
        <v>219</v>
      </c>
      <c r="F11" s="614" t="s">
        <v>207</v>
      </c>
      <c r="G11" s="702">
        <v>1234400</v>
      </c>
      <c r="H11" s="694">
        <f>+G11*(1+$H$7)</f>
        <v>1394871.9999999998</v>
      </c>
      <c r="I11" s="447">
        <v>500000</v>
      </c>
      <c r="J11" s="397">
        <v>500000</v>
      </c>
      <c r="K11" s="621">
        <f>SUM(H11:J11)</f>
        <v>2394872</v>
      </c>
      <c r="L11" s="929">
        <f>SUM(K11:K25)</f>
        <v>2394872</v>
      </c>
      <c r="M11" s="29"/>
      <c r="N11" s="34"/>
      <c r="O11" s="34"/>
      <c r="P11" s="53"/>
      <c r="Q11" s="53"/>
      <c r="R11" s="53"/>
      <c r="S11" s="31"/>
      <c r="T11" s="30"/>
      <c r="U11" s="30"/>
      <c r="V11" s="30"/>
      <c r="W11" s="30"/>
      <c r="X11" s="32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</row>
    <row r="12" spans="2:259" s="2" customFormat="1" x14ac:dyDescent="0.2">
      <c r="B12" s="936"/>
      <c r="C12" s="703" t="s">
        <v>230</v>
      </c>
      <c r="D12" s="449" t="s">
        <v>230</v>
      </c>
      <c r="E12" s="377" t="s">
        <v>219</v>
      </c>
      <c r="F12" s="449" t="s">
        <v>207</v>
      </c>
      <c r="G12" s="704">
        <v>0</v>
      </c>
      <c r="H12" s="695">
        <f t="shared" ref="H12:H40" si="0">+G12*(1+$H$7)</f>
        <v>0</v>
      </c>
      <c r="I12" s="615">
        <v>0</v>
      </c>
      <c r="J12" s="619">
        <v>0</v>
      </c>
      <c r="K12" s="622">
        <f t="shared" ref="K12:K40" si="1">SUM(H12:J12)</f>
        <v>0</v>
      </c>
      <c r="L12" s="930"/>
      <c r="M12" s="29"/>
      <c r="N12" s="34"/>
      <c r="O12" s="34"/>
      <c r="P12" s="20"/>
      <c r="Q12" s="20"/>
      <c r="R12" s="20"/>
      <c r="S12" s="31"/>
      <c r="T12" s="30"/>
      <c r="U12" s="30"/>
      <c r="V12" s="30"/>
      <c r="W12" s="30"/>
      <c r="X12" s="32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</row>
    <row r="13" spans="2:259" s="2" customFormat="1" x14ac:dyDescent="0.2">
      <c r="B13" s="936"/>
      <c r="C13" s="703" t="s">
        <v>230</v>
      </c>
      <c r="D13" s="449" t="s">
        <v>230</v>
      </c>
      <c r="E13" s="377" t="s">
        <v>220</v>
      </c>
      <c r="F13" s="449" t="s">
        <v>207</v>
      </c>
      <c r="G13" s="704">
        <v>0</v>
      </c>
      <c r="H13" s="695">
        <f t="shared" si="0"/>
        <v>0</v>
      </c>
      <c r="I13" s="615">
        <v>0</v>
      </c>
      <c r="J13" s="619">
        <v>0</v>
      </c>
      <c r="K13" s="622">
        <f t="shared" si="1"/>
        <v>0</v>
      </c>
      <c r="L13" s="930"/>
      <c r="M13" s="29"/>
      <c r="N13" s="34"/>
      <c r="O13" s="34"/>
      <c r="P13" s="20"/>
      <c r="Q13" s="20"/>
      <c r="R13" s="20"/>
      <c r="S13" s="31"/>
      <c r="T13" s="30"/>
      <c r="U13" s="30"/>
      <c r="V13" s="30"/>
      <c r="W13" s="30"/>
      <c r="X13" s="32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</row>
    <row r="14" spans="2:259" s="2" customFormat="1" x14ac:dyDescent="0.2">
      <c r="B14" s="936"/>
      <c r="C14" s="703" t="s">
        <v>230</v>
      </c>
      <c r="D14" s="449" t="s">
        <v>230</v>
      </c>
      <c r="E14" s="377" t="s">
        <v>220</v>
      </c>
      <c r="F14" s="449" t="s">
        <v>207</v>
      </c>
      <c r="G14" s="704">
        <v>0</v>
      </c>
      <c r="H14" s="695">
        <f t="shared" si="0"/>
        <v>0</v>
      </c>
      <c r="I14" s="615">
        <v>0</v>
      </c>
      <c r="J14" s="619">
        <v>0</v>
      </c>
      <c r="K14" s="622">
        <f t="shared" si="1"/>
        <v>0</v>
      </c>
      <c r="L14" s="930"/>
      <c r="M14" s="29"/>
      <c r="N14" s="34"/>
      <c r="O14" s="34"/>
      <c r="P14" s="20"/>
      <c r="Q14" s="20"/>
      <c r="R14" s="20"/>
      <c r="S14" s="31"/>
      <c r="T14" s="30"/>
      <c r="U14" s="30"/>
      <c r="V14" s="30"/>
      <c r="W14" s="30"/>
      <c r="X14" s="32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</row>
    <row r="15" spans="2:259" s="2" customFormat="1" x14ac:dyDescent="0.2">
      <c r="B15" s="936"/>
      <c r="C15" s="703" t="s">
        <v>230</v>
      </c>
      <c r="D15" s="449" t="s">
        <v>230</v>
      </c>
      <c r="E15" s="377" t="s">
        <v>220</v>
      </c>
      <c r="F15" s="449" t="s">
        <v>207</v>
      </c>
      <c r="G15" s="704">
        <v>0</v>
      </c>
      <c r="H15" s="695">
        <f t="shared" si="0"/>
        <v>0</v>
      </c>
      <c r="I15" s="615">
        <v>0</v>
      </c>
      <c r="J15" s="619">
        <v>0</v>
      </c>
      <c r="K15" s="622">
        <f t="shared" si="1"/>
        <v>0</v>
      </c>
      <c r="L15" s="930"/>
      <c r="M15" s="29"/>
      <c r="N15" s="34"/>
      <c r="O15" s="34"/>
      <c r="P15" s="20"/>
      <c r="Q15" s="20"/>
      <c r="R15" s="20"/>
      <c r="S15" s="31"/>
      <c r="T15" s="30"/>
      <c r="U15" s="30"/>
      <c r="V15" s="30"/>
      <c r="W15" s="30"/>
      <c r="X15" s="32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</row>
    <row r="16" spans="2:259" s="2" customFormat="1" x14ac:dyDescent="0.2">
      <c r="B16" s="936"/>
      <c r="C16" s="703" t="s">
        <v>230</v>
      </c>
      <c r="D16" s="449" t="s">
        <v>230</v>
      </c>
      <c r="E16" s="377" t="s">
        <v>220</v>
      </c>
      <c r="F16" s="449" t="s">
        <v>207</v>
      </c>
      <c r="G16" s="704">
        <v>0</v>
      </c>
      <c r="H16" s="695">
        <f t="shared" si="0"/>
        <v>0</v>
      </c>
      <c r="I16" s="615">
        <v>0</v>
      </c>
      <c r="J16" s="619">
        <v>0</v>
      </c>
      <c r="K16" s="622">
        <f t="shared" si="1"/>
        <v>0</v>
      </c>
      <c r="L16" s="930"/>
      <c r="M16" s="29"/>
      <c r="N16" s="34"/>
      <c r="O16" s="34"/>
      <c r="P16" s="20"/>
      <c r="Q16" s="20"/>
      <c r="R16" s="20"/>
      <c r="S16" s="31"/>
      <c r="T16" s="30"/>
      <c r="U16" s="30"/>
      <c r="V16" s="30"/>
      <c r="W16" s="30"/>
      <c r="X16" s="32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</row>
    <row r="17" spans="2:259" s="2" customFormat="1" x14ac:dyDescent="0.2">
      <c r="B17" s="936"/>
      <c r="C17" s="703" t="s">
        <v>230</v>
      </c>
      <c r="D17" s="449" t="s">
        <v>230</v>
      </c>
      <c r="E17" s="377" t="s">
        <v>261</v>
      </c>
      <c r="F17" s="449" t="s">
        <v>207</v>
      </c>
      <c r="G17" s="704">
        <v>0</v>
      </c>
      <c r="H17" s="695">
        <f t="shared" si="0"/>
        <v>0</v>
      </c>
      <c r="I17" s="615">
        <v>0</v>
      </c>
      <c r="J17" s="619">
        <v>0</v>
      </c>
      <c r="K17" s="622">
        <f t="shared" si="1"/>
        <v>0</v>
      </c>
      <c r="L17" s="930"/>
      <c r="M17" s="29"/>
      <c r="N17" s="34"/>
      <c r="O17" s="34"/>
      <c r="P17" s="20"/>
      <c r="Q17" s="20"/>
      <c r="R17" s="20"/>
      <c r="S17" s="31"/>
      <c r="T17" s="30"/>
      <c r="U17" s="30"/>
      <c r="V17" s="30"/>
      <c r="W17" s="30"/>
      <c r="X17" s="32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</row>
    <row r="18" spans="2:259" s="2" customFormat="1" x14ac:dyDescent="0.2">
      <c r="B18" s="936"/>
      <c r="C18" s="703" t="s">
        <v>230</v>
      </c>
      <c r="D18" s="449" t="s">
        <v>230</v>
      </c>
      <c r="E18" s="377" t="s">
        <v>262</v>
      </c>
      <c r="F18" s="449" t="s">
        <v>207</v>
      </c>
      <c r="G18" s="704">
        <v>0</v>
      </c>
      <c r="H18" s="695">
        <f t="shared" si="0"/>
        <v>0</v>
      </c>
      <c r="I18" s="615">
        <v>0</v>
      </c>
      <c r="J18" s="619">
        <v>0</v>
      </c>
      <c r="K18" s="622">
        <f t="shared" si="1"/>
        <v>0</v>
      </c>
      <c r="L18" s="930"/>
      <c r="M18" s="29"/>
      <c r="N18" s="34"/>
      <c r="O18" s="34"/>
      <c r="P18" s="20"/>
      <c r="Q18" s="20"/>
      <c r="R18" s="20"/>
      <c r="S18" s="31"/>
      <c r="T18" s="30"/>
      <c r="U18" s="30"/>
      <c r="V18" s="30"/>
      <c r="W18" s="30"/>
      <c r="X18" s="32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</row>
    <row r="19" spans="2:259" s="2" customFormat="1" x14ac:dyDescent="0.2">
      <c r="B19" s="936"/>
      <c r="C19" s="450"/>
      <c r="D19" s="377"/>
      <c r="E19" s="377"/>
      <c r="F19" s="449"/>
      <c r="G19" s="704">
        <v>0</v>
      </c>
      <c r="H19" s="695">
        <f t="shared" si="0"/>
        <v>0</v>
      </c>
      <c r="I19" s="615">
        <v>0</v>
      </c>
      <c r="J19" s="619">
        <v>0</v>
      </c>
      <c r="K19" s="622">
        <f t="shared" si="1"/>
        <v>0</v>
      </c>
      <c r="L19" s="930"/>
      <c r="M19" s="29"/>
      <c r="N19" s="34"/>
      <c r="O19" s="34"/>
      <c r="P19" s="20"/>
      <c r="Q19" s="20"/>
      <c r="R19" s="20"/>
      <c r="S19" s="31"/>
      <c r="T19" s="30"/>
      <c r="U19" s="30"/>
      <c r="V19" s="30"/>
      <c r="W19" s="30"/>
      <c r="X19" s="32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x14ac:dyDescent="0.2">
      <c r="B20" s="936"/>
      <c r="C20" s="450"/>
      <c r="D20" s="377"/>
      <c r="E20" s="377"/>
      <c r="F20" s="449"/>
      <c r="G20" s="704">
        <v>0</v>
      </c>
      <c r="H20" s="695">
        <f t="shared" si="0"/>
        <v>0</v>
      </c>
      <c r="I20" s="615">
        <v>0</v>
      </c>
      <c r="J20" s="619">
        <v>0</v>
      </c>
      <c r="K20" s="622">
        <f t="shared" si="1"/>
        <v>0</v>
      </c>
      <c r="L20" s="930"/>
      <c r="M20" s="29"/>
      <c r="N20" s="34"/>
      <c r="O20" s="34"/>
      <c r="P20" s="20"/>
      <c r="Q20" s="20"/>
      <c r="R20" s="20"/>
      <c r="S20" s="31"/>
      <c r="T20" s="30"/>
      <c r="U20" s="30"/>
      <c r="V20" s="30"/>
      <c r="W20" s="30"/>
      <c r="X20" s="32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x14ac:dyDescent="0.2">
      <c r="B21" s="936"/>
      <c r="C21" s="450"/>
      <c r="D21" s="377"/>
      <c r="E21" s="377"/>
      <c r="F21" s="449"/>
      <c r="G21" s="704">
        <v>0</v>
      </c>
      <c r="H21" s="695">
        <f t="shared" si="0"/>
        <v>0</v>
      </c>
      <c r="I21" s="615">
        <v>0</v>
      </c>
      <c r="J21" s="619">
        <v>0</v>
      </c>
      <c r="K21" s="622">
        <f t="shared" si="1"/>
        <v>0</v>
      </c>
      <c r="L21" s="930"/>
      <c r="M21" s="29"/>
      <c r="N21" s="34"/>
      <c r="O21" s="34"/>
      <c r="P21" s="20"/>
      <c r="Q21" s="20"/>
      <c r="R21" s="20"/>
      <c r="S21" s="31"/>
      <c r="T21" s="30"/>
      <c r="U21" s="30"/>
      <c r="V21" s="30"/>
      <c r="W21" s="30"/>
      <c r="X21" s="32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s="2" customFormat="1" x14ac:dyDescent="0.2">
      <c r="B22" s="936"/>
      <c r="C22" s="450"/>
      <c r="D22" s="377"/>
      <c r="E22" s="377"/>
      <c r="F22" s="449"/>
      <c r="G22" s="704">
        <v>0</v>
      </c>
      <c r="H22" s="695">
        <f t="shared" si="0"/>
        <v>0</v>
      </c>
      <c r="I22" s="615">
        <v>0</v>
      </c>
      <c r="J22" s="619">
        <v>0</v>
      </c>
      <c r="K22" s="622">
        <f t="shared" si="1"/>
        <v>0</v>
      </c>
      <c r="L22" s="930"/>
      <c r="M22" s="29"/>
      <c r="N22" s="34"/>
      <c r="O22" s="34"/>
      <c r="P22" s="20"/>
      <c r="Q22" s="20"/>
      <c r="R22" s="20"/>
      <c r="S22" s="31"/>
      <c r="T22" s="30"/>
      <c r="U22" s="30"/>
      <c r="V22" s="30"/>
      <c r="W22" s="30"/>
      <c r="X22" s="32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2" customFormat="1" x14ac:dyDescent="0.2">
      <c r="B23" s="936"/>
      <c r="C23" s="450"/>
      <c r="D23" s="377"/>
      <c r="E23" s="377"/>
      <c r="F23" s="449"/>
      <c r="G23" s="704">
        <v>0</v>
      </c>
      <c r="H23" s="695">
        <f t="shared" si="0"/>
        <v>0</v>
      </c>
      <c r="I23" s="615">
        <v>0</v>
      </c>
      <c r="J23" s="619">
        <v>0</v>
      </c>
      <c r="K23" s="622">
        <f t="shared" si="1"/>
        <v>0</v>
      </c>
      <c r="L23" s="930"/>
      <c r="M23" s="29"/>
      <c r="N23" s="34"/>
      <c r="O23" s="34"/>
      <c r="P23" s="20"/>
      <c r="Q23" s="20"/>
      <c r="R23" s="20"/>
      <c r="S23" s="31"/>
      <c r="T23" s="30"/>
      <c r="U23" s="30"/>
      <c r="V23" s="30"/>
      <c r="W23" s="30"/>
      <c r="X23" s="32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</row>
    <row r="24" spans="2:259" s="2" customFormat="1" x14ac:dyDescent="0.2">
      <c r="B24" s="936"/>
      <c r="C24" s="450"/>
      <c r="D24" s="377"/>
      <c r="E24" s="377"/>
      <c r="F24" s="449"/>
      <c r="G24" s="704">
        <v>0</v>
      </c>
      <c r="H24" s="695">
        <f t="shared" si="0"/>
        <v>0</v>
      </c>
      <c r="I24" s="615">
        <v>0</v>
      </c>
      <c r="J24" s="619">
        <v>0</v>
      </c>
      <c r="K24" s="622">
        <f t="shared" si="1"/>
        <v>0</v>
      </c>
      <c r="L24" s="930"/>
      <c r="M24" s="29"/>
      <c r="N24" s="34"/>
      <c r="O24" s="34"/>
      <c r="P24" s="20"/>
      <c r="Q24" s="20"/>
      <c r="R24" s="20"/>
      <c r="S24" s="31"/>
      <c r="T24" s="30"/>
      <c r="U24" s="30"/>
      <c r="V24" s="30"/>
      <c r="W24" s="30"/>
      <c r="X24" s="32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</row>
    <row r="25" spans="2:259" ht="13.5" thickBot="1" x14ac:dyDescent="0.25">
      <c r="B25" s="937"/>
      <c r="C25" s="186"/>
      <c r="D25" s="184"/>
      <c r="E25" s="184"/>
      <c r="F25" s="618"/>
      <c r="G25" s="705">
        <v>0</v>
      </c>
      <c r="H25" s="696">
        <f t="shared" si="0"/>
        <v>0</v>
      </c>
      <c r="I25" s="448">
        <v>0</v>
      </c>
      <c r="J25" s="620">
        <v>0</v>
      </c>
      <c r="K25" s="623">
        <f t="shared" si="1"/>
        <v>0</v>
      </c>
      <c r="L25" s="931"/>
      <c r="M25" s="29"/>
      <c r="N25" s="34"/>
      <c r="O25" s="34"/>
      <c r="P25" s="34"/>
      <c r="Q25" s="34"/>
      <c r="R25" s="34"/>
      <c r="S25" s="35"/>
      <c r="T25" s="34"/>
      <c r="U25" s="34"/>
      <c r="V25" s="34"/>
      <c r="W25" s="34"/>
      <c r="X25" s="36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</row>
    <row r="26" spans="2:259" x14ac:dyDescent="0.2">
      <c r="B26" s="926" t="str">
        <f>+'B) Reajuste Tarifas y Ocupación'!A16</f>
        <v>Sala Cuna Mar y Cielo Diurna</v>
      </c>
      <c r="C26" s="697" t="s">
        <v>218</v>
      </c>
      <c r="D26" s="698" t="s">
        <v>218</v>
      </c>
      <c r="E26" s="698" t="s">
        <v>219</v>
      </c>
      <c r="F26" s="699" t="s">
        <v>259</v>
      </c>
      <c r="G26" s="700">
        <v>600000</v>
      </c>
      <c r="H26" s="621">
        <f t="shared" si="0"/>
        <v>677999.99999999988</v>
      </c>
      <c r="I26" s="447">
        <v>600000</v>
      </c>
      <c r="J26" s="397">
        <v>400000</v>
      </c>
      <c r="K26" s="621">
        <f>SUM(H26:J26)</f>
        <v>1678000</v>
      </c>
      <c r="L26" s="929">
        <f>SUM(K26:K40)</f>
        <v>1678000</v>
      </c>
      <c r="M26" s="27"/>
      <c r="N26" s="27"/>
      <c r="O26" s="27"/>
      <c r="P26" s="34"/>
      <c r="Q26" s="34"/>
      <c r="R26" s="34"/>
      <c r="S26" s="37"/>
      <c r="T26" s="37"/>
      <c r="U26" s="38"/>
      <c r="V26" s="38"/>
      <c r="W26" s="39"/>
      <c r="X26" s="39"/>
    </row>
    <row r="27" spans="2:259" x14ac:dyDescent="0.2">
      <c r="B27" s="927"/>
      <c r="C27" s="616" t="s">
        <v>218</v>
      </c>
      <c r="D27" s="377" t="s">
        <v>218</v>
      </c>
      <c r="E27" s="377" t="s">
        <v>220</v>
      </c>
      <c r="F27" s="449" t="s">
        <v>259</v>
      </c>
      <c r="G27" s="619">
        <v>0</v>
      </c>
      <c r="H27" s="622">
        <f t="shared" si="0"/>
        <v>0</v>
      </c>
      <c r="I27" s="615">
        <v>0</v>
      </c>
      <c r="J27" s="619">
        <v>0</v>
      </c>
      <c r="K27" s="622">
        <f t="shared" si="1"/>
        <v>0</v>
      </c>
      <c r="L27" s="930"/>
      <c r="M27" s="27"/>
      <c r="N27" s="27"/>
      <c r="O27" s="27"/>
      <c r="P27" s="34"/>
      <c r="Q27" s="34"/>
      <c r="R27" s="34"/>
      <c r="S27" s="37"/>
      <c r="T27" s="37"/>
      <c r="U27" s="38"/>
      <c r="V27" s="38"/>
      <c r="W27" s="39"/>
      <c r="X27" s="39"/>
    </row>
    <row r="28" spans="2:259" x14ac:dyDescent="0.2">
      <c r="B28" s="927"/>
      <c r="C28" s="616" t="s">
        <v>218</v>
      </c>
      <c r="D28" s="377" t="s">
        <v>218</v>
      </c>
      <c r="E28" s="377" t="s">
        <v>220</v>
      </c>
      <c r="F28" s="449" t="s">
        <v>259</v>
      </c>
      <c r="G28" s="619">
        <v>0</v>
      </c>
      <c r="H28" s="622">
        <f t="shared" si="0"/>
        <v>0</v>
      </c>
      <c r="I28" s="615">
        <v>0</v>
      </c>
      <c r="J28" s="619">
        <v>0</v>
      </c>
      <c r="K28" s="622">
        <f>SUM(H28:J28)</f>
        <v>0</v>
      </c>
      <c r="L28" s="930"/>
      <c r="M28" s="37"/>
      <c r="N28" s="37"/>
      <c r="O28" s="37"/>
      <c r="P28" s="37"/>
      <c r="Q28" s="37"/>
      <c r="R28" s="37"/>
      <c r="S28" s="37"/>
      <c r="T28" s="37"/>
      <c r="U28" s="38"/>
      <c r="V28" s="38"/>
      <c r="W28" s="39"/>
      <c r="X28" s="39"/>
    </row>
    <row r="29" spans="2:259" x14ac:dyDescent="0.2">
      <c r="B29" s="927"/>
      <c r="C29" s="616" t="s">
        <v>218</v>
      </c>
      <c r="D29" s="377" t="s">
        <v>218</v>
      </c>
      <c r="E29" s="449" t="s">
        <v>261</v>
      </c>
      <c r="F29" s="449" t="s">
        <v>259</v>
      </c>
      <c r="G29" s="619">
        <v>0</v>
      </c>
      <c r="H29" s="622">
        <f t="shared" si="0"/>
        <v>0</v>
      </c>
      <c r="I29" s="615">
        <v>0</v>
      </c>
      <c r="J29" s="619">
        <v>0</v>
      </c>
      <c r="K29" s="622">
        <f t="shared" si="1"/>
        <v>0</v>
      </c>
      <c r="L29" s="930"/>
      <c r="M29" s="37"/>
      <c r="N29" s="37"/>
      <c r="O29" s="37"/>
      <c r="P29" s="37"/>
      <c r="Q29" s="37"/>
      <c r="R29" s="37"/>
      <c r="S29" s="37"/>
      <c r="T29" s="37"/>
      <c r="U29" s="38"/>
      <c r="V29" s="38"/>
      <c r="W29" s="39"/>
      <c r="X29" s="39"/>
    </row>
    <row r="30" spans="2:259" x14ac:dyDescent="0.2">
      <c r="B30" s="927"/>
      <c r="C30" s="616"/>
      <c r="D30" s="377"/>
      <c r="E30" s="377"/>
      <c r="F30" s="377"/>
      <c r="G30" s="619">
        <v>0</v>
      </c>
      <c r="H30" s="622">
        <f t="shared" si="0"/>
        <v>0</v>
      </c>
      <c r="I30" s="615">
        <v>0</v>
      </c>
      <c r="J30" s="619">
        <v>0</v>
      </c>
      <c r="K30" s="622">
        <f t="shared" si="1"/>
        <v>0</v>
      </c>
      <c r="L30" s="930"/>
      <c r="M30" s="37"/>
      <c r="N30" s="37"/>
      <c r="O30" s="37"/>
      <c r="P30" s="37"/>
      <c r="Q30" s="37"/>
      <c r="R30" s="37"/>
      <c r="S30" s="37"/>
      <c r="T30" s="37"/>
      <c r="U30" s="38"/>
      <c r="V30" s="38"/>
      <c r="W30" s="39"/>
      <c r="X30" s="39"/>
    </row>
    <row r="31" spans="2:259" x14ac:dyDescent="0.2">
      <c r="B31" s="927"/>
      <c r="C31" s="616"/>
      <c r="D31" s="377"/>
      <c r="E31" s="377"/>
      <c r="F31" s="377"/>
      <c r="G31" s="619">
        <v>0</v>
      </c>
      <c r="H31" s="622">
        <f t="shared" si="0"/>
        <v>0</v>
      </c>
      <c r="I31" s="615">
        <v>0</v>
      </c>
      <c r="J31" s="619">
        <v>0</v>
      </c>
      <c r="K31" s="622">
        <f t="shared" si="1"/>
        <v>0</v>
      </c>
      <c r="L31" s="930"/>
      <c r="M31" s="37"/>
      <c r="N31" s="37"/>
      <c r="O31" s="37"/>
      <c r="P31" s="37"/>
      <c r="Q31" s="37"/>
      <c r="R31" s="37"/>
      <c r="S31" s="37"/>
      <c r="T31" s="37"/>
      <c r="U31" s="38"/>
      <c r="V31" s="38"/>
      <c r="W31" s="39"/>
      <c r="X31" s="39"/>
    </row>
    <row r="32" spans="2:259" x14ac:dyDescent="0.2">
      <c r="B32" s="927"/>
      <c r="C32" s="616"/>
      <c r="D32" s="377"/>
      <c r="E32" s="377"/>
      <c r="F32" s="377"/>
      <c r="G32" s="619">
        <v>0</v>
      </c>
      <c r="H32" s="622">
        <f t="shared" si="0"/>
        <v>0</v>
      </c>
      <c r="I32" s="615">
        <v>0</v>
      </c>
      <c r="J32" s="619">
        <v>0</v>
      </c>
      <c r="K32" s="622">
        <f t="shared" si="1"/>
        <v>0</v>
      </c>
      <c r="L32" s="930"/>
      <c r="M32" s="37"/>
      <c r="N32" s="37"/>
      <c r="O32" s="37"/>
      <c r="P32" s="37"/>
      <c r="Q32" s="37"/>
      <c r="R32" s="37"/>
      <c r="S32" s="37"/>
      <c r="T32" s="37"/>
      <c r="U32" s="38"/>
      <c r="V32" s="38"/>
      <c r="W32" s="39"/>
      <c r="X32" s="39"/>
    </row>
    <row r="33" spans="2:24" x14ac:dyDescent="0.2">
      <c r="B33" s="927"/>
      <c r="C33" s="616"/>
      <c r="D33" s="377"/>
      <c r="E33" s="377"/>
      <c r="F33" s="377"/>
      <c r="G33" s="619">
        <v>0</v>
      </c>
      <c r="H33" s="622">
        <f t="shared" si="0"/>
        <v>0</v>
      </c>
      <c r="I33" s="615">
        <v>0</v>
      </c>
      <c r="J33" s="619">
        <v>0</v>
      </c>
      <c r="K33" s="622">
        <f t="shared" si="1"/>
        <v>0</v>
      </c>
      <c r="L33" s="930"/>
      <c r="M33" s="37"/>
      <c r="N33" s="37"/>
      <c r="O33" s="37"/>
      <c r="P33" s="37"/>
      <c r="Q33" s="37"/>
      <c r="R33" s="37"/>
      <c r="S33" s="37"/>
      <c r="T33" s="37"/>
      <c r="U33" s="38"/>
      <c r="V33" s="38"/>
      <c r="W33" s="39"/>
      <c r="X33" s="39"/>
    </row>
    <row r="34" spans="2:24" x14ac:dyDescent="0.2">
      <c r="B34" s="927"/>
      <c r="C34" s="616"/>
      <c r="D34" s="377"/>
      <c r="E34" s="377"/>
      <c r="F34" s="377"/>
      <c r="G34" s="619">
        <v>0</v>
      </c>
      <c r="H34" s="622">
        <f t="shared" si="0"/>
        <v>0</v>
      </c>
      <c r="I34" s="615">
        <v>0</v>
      </c>
      <c r="J34" s="619">
        <v>0</v>
      </c>
      <c r="K34" s="622">
        <f t="shared" si="1"/>
        <v>0</v>
      </c>
      <c r="L34" s="930"/>
    </row>
    <row r="35" spans="2:24" x14ac:dyDescent="0.2">
      <c r="B35" s="927"/>
      <c r="C35" s="616"/>
      <c r="D35" s="377"/>
      <c r="E35" s="377"/>
      <c r="F35" s="377"/>
      <c r="G35" s="619">
        <v>0</v>
      </c>
      <c r="H35" s="622">
        <f t="shared" si="0"/>
        <v>0</v>
      </c>
      <c r="I35" s="615">
        <v>0</v>
      </c>
      <c r="J35" s="619">
        <v>0</v>
      </c>
      <c r="K35" s="622">
        <f t="shared" si="1"/>
        <v>0</v>
      </c>
      <c r="L35" s="930"/>
    </row>
    <row r="36" spans="2:24" x14ac:dyDescent="0.2">
      <c r="B36" s="927"/>
      <c r="C36" s="616"/>
      <c r="D36" s="377"/>
      <c r="E36" s="377"/>
      <c r="F36" s="377"/>
      <c r="G36" s="619">
        <v>0</v>
      </c>
      <c r="H36" s="622">
        <f t="shared" si="0"/>
        <v>0</v>
      </c>
      <c r="I36" s="615">
        <v>0</v>
      </c>
      <c r="J36" s="619">
        <v>0</v>
      </c>
      <c r="K36" s="622">
        <f t="shared" si="1"/>
        <v>0</v>
      </c>
      <c r="L36" s="930"/>
    </row>
    <row r="37" spans="2:24" x14ac:dyDescent="0.2">
      <c r="B37" s="927"/>
      <c r="C37" s="616"/>
      <c r="D37" s="377"/>
      <c r="E37" s="377"/>
      <c r="F37" s="377"/>
      <c r="G37" s="619">
        <v>0</v>
      </c>
      <c r="H37" s="622">
        <f t="shared" si="0"/>
        <v>0</v>
      </c>
      <c r="I37" s="615">
        <v>0</v>
      </c>
      <c r="J37" s="619">
        <v>0</v>
      </c>
      <c r="K37" s="622">
        <f t="shared" si="1"/>
        <v>0</v>
      </c>
      <c r="L37" s="930"/>
    </row>
    <row r="38" spans="2:24" x14ac:dyDescent="0.2">
      <c r="B38" s="927"/>
      <c r="C38" s="616"/>
      <c r="D38" s="377"/>
      <c r="E38" s="377"/>
      <c r="F38" s="377"/>
      <c r="G38" s="619">
        <v>0</v>
      </c>
      <c r="H38" s="622">
        <f t="shared" si="0"/>
        <v>0</v>
      </c>
      <c r="I38" s="615">
        <v>0</v>
      </c>
      <c r="J38" s="619">
        <v>0</v>
      </c>
      <c r="K38" s="622">
        <f t="shared" si="1"/>
        <v>0</v>
      </c>
      <c r="L38" s="930"/>
    </row>
    <row r="39" spans="2:24" x14ac:dyDescent="0.2">
      <c r="B39" s="927"/>
      <c r="C39" s="616"/>
      <c r="D39" s="377"/>
      <c r="E39" s="377"/>
      <c r="F39" s="377"/>
      <c r="G39" s="619">
        <v>0</v>
      </c>
      <c r="H39" s="622">
        <f t="shared" si="0"/>
        <v>0</v>
      </c>
      <c r="I39" s="615">
        <v>0</v>
      </c>
      <c r="J39" s="619">
        <v>0</v>
      </c>
      <c r="K39" s="622">
        <f t="shared" si="1"/>
        <v>0</v>
      </c>
      <c r="L39" s="930"/>
    </row>
    <row r="40" spans="2:24" ht="13.5" thickBot="1" x14ac:dyDescent="0.25">
      <c r="B40" s="928"/>
      <c r="C40" s="380"/>
      <c r="D40" s="184"/>
      <c r="E40" s="184"/>
      <c r="F40" s="184"/>
      <c r="G40" s="620">
        <v>0</v>
      </c>
      <c r="H40" s="623">
        <f t="shared" si="0"/>
        <v>0</v>
      </c>
      <c r="I40" s="448">
        <v>0</v>
      </c>
      <c r="J40" s="620">
        <v>0</v>
      </c>
      <c r="K40" s="623">
        <f t="shared" si="1"/>
        <v>0</v>
      </c>
      <c r="L40" s="931"/>
    </row>
    <row r="41" spans="2:24" ht="16.5" thickBot="1" x14ac:dyDescent="0.25">
      <c r="B41" s="26"/>
      <c r="C41" s="45"/>
      <c r="D41" s="45"/>
      <c r="E41" s="46"/>
      <c r="F41" s="46"/>
      <c r="G41" s="46"/>
      <c r="H41" s="46"/>
      <c r="I41" s="46"/>
      <c r="J41" s="40"/>
      <c r="K41" s="334" t="s">
        <v>95</v>
      </c>
      <c r="L41" s="185">
        <f>SUM(L11:L40)</f>
        <v>4072872</v>
      </c>
    </row>
    <row r="42" spans="2:24" x14ac:dyDescent="0.2">
      <c r="B42" s="26"/>
      <c r="C42" s="45"/>
      <c r="D42" s="45"/>
      <c r="E42" s="46"/>
      <c r="F42" s="46"/>
      <c r="G42" s="46"/>
      <c r="H42" s="46"/>
      <c r="I42" s="46"/>
      <c r="J42" s="40"/>
      <c r="K42" s="40"/>
      <c r="L42" s="40"/>
    </row>
    <row r="43" spans="2:24" x14ac:dyDescent="0.2">
      <c r="B43" s="26"/>
      <c r="C43" s="26"/>
      <c r="D43" s="26"/>
      <c r="E43" s="26"/>
      <c r="F43" s="26"/>
      <c r="G43" s="26"/>
      <c r="H43" s="26"/>
      <c r="I43" s="26"/>
      <c r="J43" s="37"/>
      <c r="K43" s="37"/>
      <c r="L43" s="37"/>
    </row>
  </sheetData>
  <sheetProtection algorithmName="SHA-512" hashValue="qQ3KJkgTerFbmHnrUrabTyjB9exqfAuAdg8GjFFRNrqHvEvqsMAG1DmxeqKGrLhWc0KAzFhd4vwNC6bs71p4Bw==" saltValue="XBhvXV/n0Yw7Z6B433GeHQ==" spinCount="100000" sheet="1" objects="1" scenarios="1"/>
  <mergeCells count="17">
    <mergeCell ref="B26:B40"/>
    <mergeCell ref="L26:L40"/>
    <mergeCell ref="K9:K10"/>
    <mergeCell ref="L9:L10"/>
    <mergeCell ref="T10:W10"/>
    <mergeCell ref="B11:B25"/>
    <mergeCell ref="L11:L25"/>
    <mergeCell ref="F9:F10"/>
    <mergeCell ref="G9:G10"/>
    <mergeCell ref="I9:I10"/>
    <mergeCell ref="J9:J10"/>
    <mergeCell ref="H9:H10"/>
    <mergeCell ref="B7:E7"/>
    <mergeCell ref="B9:B10"/>
    <mergeCell ref="C9:C10"/>
    <mergeCell ref="D9:D10"/>
    <mergeCell ref="E9:E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22"/>
  <sheetViews>
    <sheetView showGridLines="0" zoomScale="90" zoomScaleNormal="90" workbookViewId="0">
      <selection activeCell="K36" sqref="K36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42578125" style="4" bestFit="1" customWidth="1"/>
    <col min="14" max="14" width="14.7109375" style="10" customWidth="1"/>
    <col min="15" max="15" width="33.42578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4"/>
      <c r="C1" s="44"/>
      <c r="D1" s="44" t="s">
        <v>205</v>
      </c>
      <c r="E1" s="44"/>
      <c r="F1" s="44"/>
      <c r="G1" s="44"/>
      <c r="H1" s="44"/>
      <c r="I1" s="44"/>
      <c r="J1" s="44"/>
      <c r="K1" s="44"/>
      <c r="L1" s="44"/>
      <c r="M1" s="44"/>
      <c r="N1" s="44"/>
      <c r="P1" s="44"/>
    </row>
    <row r="2" spans="1:19" x14ac:dyDescent="0.2">
      <c r="B2" s="44"/>
      <c r="C2" s="44"/>
      <c r="D2" s="44" t="s">
        <v>197</v>
      </c>
      <c r="E2" s="44"/>
      <c r="F2" s="44"/>
      <c r="G2" s="44"/>
      <c r="H2" s="44"/>
      <c r="I2" s="44"/>
      <c r="J2" s="44"/>
      <c r="K2" s="44"/>
      <c r="L2" s="44"/>
      <c r="M2" s="44"/>
      <c r="N2" s="44"/>
      <c r="P2" s="44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8" t="s">
        <v>0</v>
      </c>
      <c r="D4" s="945" t="str">
        <f>+'B) Reajuste Tarifas y Ocupación'!F5</f>
        <v>(DEPTO./DELEG.)</v>
      </c>
      <c r="E4" s="738"/>
      <c r="F4" s="946"/>
      <c r="G4" s="201"/>
      <c r="H4" s="201"/>
      <c r="I4" s="201"/>
      <c r="J4" s="201"/>
      <c r="K4" s="201"/>
      <c r="L4" s="201"/>
      <c r="N4" s="201"/>
      <c r="P4" s="201"/>
    </row>
    <row r="5" spans="1:19" x14ac:dyDescent="0.2">
      <c r="A5" s="9"/>
      <c r="B5" s="19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P5" s="201"/>
    </row>
    <row r="6" spans="1:19" x14ac:dyDescent="0.2">
      <c r="A6" s="9"/>
      <c r="B6" s="19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P6" s="201"/>
    </row>
    <row r="7" spans="1:19" ht="12.75" customHeight="1" x14ac:dyDescent="0.2">
      <c r="A7" s="958" t="s">
        <v>129</v>
      </c>
      <c r="B7" s="959"/>
      <c r="C7" s="959"/>
      <c r="D7" s="959"/>
      <c r="E7" s="959"/>
      <c r="F7" s="959"/>
      <c r="G7" s="959"/>
      <c r="H7" s="959"/>
      <c r="I7" s="959"/>
      <c r="J7" s="959"/>
      <c r="K7" s="959"/>
      <c r="L7" s="959"/>
      <c r="M7" s="959"/>
      <c r="N7" s="959"/>
      <c r="O7" s="960"/>
      <c r="P7" s="56"/>
    </row>
    <row r="8" spans="1:19" x14ac:dyDescent="0.2">
      <c r="A8" s="961"/>
      <c r="B8" s="962"/>
      <c r="C8" s="962"/>
      <c r="D8" s="962"/>
      <c r="E8" s="962"/>
      <c r="F8" s="962"/>
      <c r="G8" s="962"/>
      <c r="H8" s="962"/>
      <c r="I8" s="962"/>
      <c r="J8" s="962"/>
      <c r="K8" s="962"/>
      <c r="L8" s="962"/>
      <c r="M8" s="962"/>
      <c r="N8" s="962"/>
      <c r="O8" s="963"/>
      <c r="P8" s="56"/>
    </row>
    <row r="9" spans="1:19" x14ac:dyDescent="0.2">
      <c r="A9" s="964"/>
      <c r="B9" s="965"/>
      <c r="C9" s="965"/>
      <c r="D9" s="965"/>
      <c r="E9" s="965"/>
      <c r="F9" s="965"/>
      <c r="G9" s="965"/>
      <c r="H9" s="965"/>
      <c r="I9" s="965"/>
      <c r="J9" s="965"/>
      <c r="K9" s="965"/>
      <c r="L9" s="965"/>
      <c r="M9" s="965"/>
      <c r="N9" s="965"/>
      <c r="O9" s="966"/>
      <c r="P9" s="56"/>
    </row>
    <row r="10" spans="1:19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1:19" x14ac:dyDescent="0.2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</row>
    <row r="12" spans="1:19" ht="15.75" x14ac:dyDescent="0.2">
      <c r="A12" s="913" t="s">
        <v>159</v>
      </c>
      <c r="B12" s="913"/>
      <c r="C12" s="913"/>
      <c r="D12" s="913"/>
      <c r="E12" s="202"/>
      <c r="F12" s="50"/>
      <c r="G12" s="50"/>
      <c r="H12" s="50"/>
      <c r="I12" s="49"/>
      <c r="J12" s="49"/>
      <c r="K12" s="50"/>
      <c r="L12" s="50"/>
      <c r="M12" s="50"/>
      <c r="N12" s="50"/>
      <c r="O12" s="50"/>
      <c r="P12" s="50"/>
    </row>
    <row r="13" spans="1:19" ht="13.5" thickBot="1" x14ac:dyDescent="0.25">
      <c r="A13" s="9"/>
      <c r="B13" s="19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P13" s="201"/>
    </row>
    <row r="14" spans="1:19" ht="20.25" customHeight="1" x14ac:dyDescent="0.2">
      <c r="A14" s="949" t="s">
        <v>134</v>
      </c>
      <c r="B14" s="951" t="s">
        <v>5</v>
      </c>
      <c r="C14" s="745" t="s">
        <v>266</v>
      </c>
      <c r="D14" s="746"/>
      <c r="E14" s="746"/>
      <c r="F14" s="746"/>
      <c r="G14" s="747"/>
      <c r="H14" s="955" t="s">
        <v>140</v>
      </c>
      <c r="I14" s="956"/>
      <c r="J14" s="956"/>
      <c r="K14" s="956"/>
      <c r="L14" s="957"/>
      <c r="M14" s="953" t="s">
        <v>111</v>
      </c>
      <c r="N14" s="954"/>
      <c r="O14" s="947" t="s">
        <v>112</v>
      </c>
      <c r="P14" s="948"/>
      <c r="Q14" s="943" t="s">
        <v>130</v>
      </c>
    </row>
    <row r="15" spans="1:19" ht="70.5" customHeight="1" thickBot="1" x14ac:dyDescent="0.25">
      <c r="A15" s="950"/>
      <c r="B15" s="952"/>
      <c r="C15" s="290" t="s">
        <v>87</v>
      </c>
      <c r="D15" s="291" t="s">
        <v>135</v>
      </c>
      <c r="E15" s="291" t="s">
        <v>136</v>
      </c>
      <c r="F15" s="291" t="s">
        <v>88</v>
      </c>
      <c r="G15" s="292" t="s">
        <v>89</v>
      </c>
      <c r="H15" s="293" t="s">
        <v>87</v>
      </c>
      <c r="I15" s="294" t="s">
        <v>135</v>
      </c>
      <c r="J15" s="294" t="s">
        <v>136</v>
      </c>
      <c r="K15" s="294" t="s">
        <v>88</v>
      </c>
      <c r="L15" s="295" t="s">
        <v>89</v>
      </c>
      <c r="M15" s="296" t="s">
        <v>72</v>
      </c>
      <c r="N15" s="617" t="s">
        <v>86</v>
      </c>
      <c r="O15" s="297" t="s">
        <v>72</v>
      </c>
      <c r="P15" s="183" t="s">
        <v>86</v>
      </c>
      <c r="Q15" s="944"/>
    </row>
    <row r="16" spans="1:19" ht="12.75" customHeight="1" x14ac:dyDescent="0.2">
      <c r="A16" s="967" t="str">
        <f>'B) Reajuste Tarifas y Ocupación'!A12</f>
        <v>Jardín Infantil Mar y Cielo</v>
      </c>
      <c r="B16" s="680" t="str">
        <f>+'B) Reajuste Tarifas y Ocupación'!B12</f>
        <v>Media jornada</v>
      </c>
      <c r="C16" s="625">
        <f>+'B) Reajuste Tarifas y Ocupación'!M12</f>
        <v>72100</v>
      </c>
      <c r="D16" s="625">
        <f>+'B) Reajuste Tarifas y Ocupación'!N12</f>
        <v>86600</v>
      </c>
      <c r="E16" s="625">
        <f>+'B) Reajuste Tarifas y Ocupación'!O12</f>
        <v>86600</v>
      </c>
      <c r="F16" s="625">
        <f>+'B) Reajuste Tarifas y Ocupación'!P12</f>
        <v>113000</v>
      </c>
      <c r="G16" s="626">
        <f>+'B) Reajuste Tarifas y Ocupación'!Q12</f>
        <v>133500</v>
      </c>
      <c r="H16" s="708">
        <f t="shared" ref="H16:K18" si="0">IFERROR(C16/$Q16,0)</f>
        <v>0</v>
      </c>
      <c r="I16" s="709">
        <f t="shared" si="0"/>
        <v>0</v>
      </c>
      <c r="J16" s="709">
        <f t="shared" si="0"/>
        <v>0</v>
      </c>
      <c r="K16" s="709">
        <f t="shared" si="0"/>
        <v>0</v>
      </c>
      <c r="L16" s="709">
        <f t="shared" ref="L16" si="1">IFERROR(G16/$Q16,0)</f>
        <v>0</v>
      </c>
      <c r="M16" s="373" t="s">
        <v>128</v>
      </c>
      <c r="N16" s="710">
        <v>0</v>
      </c>
      <c r="O16" s="373" t="s">
        <v>234</v>
      </c>
      <c r="P16" s="710">
        <v>0</v>
      </c>
      <c r="Q16" s="626">
        <f>AVERAGE(N16,P16)</f>
        <v>0</v>
      </c>
      <c r="R16" s="20"/>
      <c r="S16" s="21"/>
    </row>
    <row r="17" spans="1:19" ht="12.75" customHeight="1" x14ac:dyDescent="0.2">
      <c r="A17" s="787"/>
      <c r="B17" s="682" t="str">
        <f>+'B) Reajuste Tarifas y Ocupación'!B13</f>
        <v>Media jornada extendida</v>
      </c>
      <c r="C17" s="596">
        <f>+'B) Reajuste Tarifas y Ocupación'!M13</f>
        <v>118700</v>
      </c>
      <c r="D17" s="596">
        <f>+'B) Reajuste Tarifas y Ocupación'!N13</f>
        <v>142400</v>
      </c>
      <c r="E17" s="596">
        <f>+'B) Reajuste Tarifas y Ocupación'!O13</f>
        <v>142400</v>
      </c>
      <c r="F17" s="596">
        <f>+'B) Reajuste Tarifas y Ocupación'!P13</f>
        <v>148400</v>
      </c>
      <c r="G17" s="628">
        <f>+'B) Reajuste Tarifas y Ocupación'!Q13</f>
        <v>178000</v>
      </c>
      <c r="H17" s="711">
        <f t="shared" ref="H17" si="2">IFERROR(C17/$Q17,0)</f>
        <v>0</v>
      </c>
      <c r="I17" s="706">
        <f t="shared" ref="I17" si="3">IFERROR(D17/$Q17,0)</f>
        <v>0</v>
      </c>
      <c r="J17" s="706">
        <f t="shared" ref="J17" si="4">IFERROR(E17/$Q17,0)</f>
        <v>0</v>
      </c>
      <c r="K17" s="706">
        <f t="shared" ref="K17" si="5">IFERROR(F17/$Q17,0)</f>
        <v>0</v>
      </c>
      <c r="L17" s="706">
        <f t="shared" ref="L17" si="6">IFERROR(G17/$Q17,0)</f>
        <v>0</v>
      </c>
      <c r="M17" s="377" t="s">
        <v>128</v>
      </c>
      <c r="N17" s="451">
        <v>0</v>
      </c>
      <c r="O17" s="377" t="s">
        <v>234</v>
      </c>
      <c r="P17" s="451">
        <v>0</v>
      </c>
      <c r="Q17" s="628">
        <f>AVERAGE(N17,P17)</f>
        <v>0</v>
      </c>
      <c r="R17" s="20"/>
      <c r="S17" s="21"/>
    </row>
    <row r="18" spans="1:19" ht="12.75" customHeight="1" x14ac:dyDescent="0.2">
      <c r="A18" s="787"/>
      <c r="B18" s="682" t="str">
        <f>+'B) Reajuste Tarifas y Ocupación'!B14</f>
        <v xml:space="preserve">Doble jornada </v>
      </c>
      <c r="C18" s="596">
        <f>+'B) Reajuste Tarifas y Ocupación'!M14</f>
        <v>107400</v>
      </c>
      <c r="D18" s="596">
        <f>+'B) Reajuste Tarifas y Ocupación'!N14</f>
        <v>128900</v>
      </c>
      <c r="E18" s="596">
        <f>+'B) Reajuste Tarifas y Ocupación'!O14</f>
        <v>128900</v>
      </c>
      <c r="F18" s="596">
        <f>+'B) Reajuste Tarifas y Ocupación'!P14</f>
        <v>161100</v>
      </c>
      <c r="G18" s="628">
        <f>+'B) Reajuste Tarifas y Ocupación'!Q14</f>
        <v>188900</v>
      </c>
      <c r="H18" s="711">
        <f t="shared" si="0"/>
        <v>0</v>
      </c>
      <c r="I18" s="706">
        <f t="shared" si="0"/>
        <v>0</v>
      </c>
      <c r="J18" s="706">
        <f t="shared" si="0"/>
        <v>0</v>
      </c>
      <c r="K18" s="706">
        <f t="shared" si="0"/>
        <v>0</v>
      </c>
      <c r="L18" s="706">
        <f t="shared" ref="L18" si="7">IFERROR(G18/$Q18,0)</f>
        <v>0</v>
      </c>
      <c r="M18" s="377" t="s">
        <v>128</v>
      </c>
      <c r="N18" s="451">
        <v>0</v>
      </c>
      <c r="O18" s="377" t="s">
        <v>234</v>
      </c>
      <c r="P18" s="451">
        <v>0</v>
      </c>
      <c r="Q18" s="628">
        <f>AVERAGE(N18,P18)</f>
        <v>0</v>
      </c>
      <c r="R18" s="20"/>
      <c r="S18" s="21"/>
    </row>
    <row r="19" spans="1:19" ht="13.5" thickBot="1" x14ac:dyDescent="0.25">
      <c r="A19" s="787"/>
      <c r="B19" s="707" t="str">
        <f>+'B) Reajuste Tarifas y Ocupación'!B15</f>
        <v>Jornada completa</v>
      </c>
      <c r="C19" s="629">
        <f>+'B) Reajuste Tarifas y Ocupación'!M15</f>
        <v>167500</v>
      </c>
      <c r="D19" s="629">
        <f>+'B) Reajuste Tarifas y Ocupación'!N15</f>
        <v>201000</v>
      </c>
      <c r="E19" s="629">
        <f>+'B) Reajuste Tarifas y Ocupación'!O15</f>
        <v>201000</v>
      </c>
      <c r="F19" s="629">
        <f>+'B) Reajuste Tarifas y Ocupación'!P15</f>
        <v>209400</v>
      </c>
      <c r="G19" s="630">
        <f>+'B) Reajuste Tarifas y Ocupación'!Q15</f>
        <v>217800</v>
      </c>
      <c r="H19" s="187">
        <f t="shared" ref="H19:H20" si="8">IFERROR(C19/$Q19,0)</f>
        <v>0</v>
      </c>
      <c r="I19" s="188">
        <f t="shared" ref="I19:I20" si="9">IFERROR(D19/$Q19,0)</f>
        <v>0</v>
      </c>
      <c r="J19" s="188">
        <f t="shared" ref="J19:J20" si="10">IFERROR(E19/$Q19,0)</f>
        <v>0</v>
      </c>
      <c r="K19" s="188">
        <f t="shared" ref="K19:K20" si="11">IFERROR(F19/$Q19,0)</f>
        <v>0</v>
      </c>
      <c r="L19" s="188">
        <f t="shared" ref="L19:L20" si="12">IFERROR(G19/$Q19,0)</f>
        <v>0</v>
      </c>
      <c r="M19" s="184" t="s">
        <v>128</v>
      </c>
      <c r="N19" s="712">
        <v>0</v>
      </c>
      <c r="O19" s="184" t="s">
        <v>234</v>
      </c>
      <c r="P19" s="712">
        <v>0</v>
      </c>
      <c r="Q19" s="288">
        <f t="shared" ref="Q19:Q20" si="13">AVERAGE(N19,P19)</f>
        <v>0</v>
      </c>
      <c r="R19" s="20"/>
      <c r="S19" s="21"/>
    </row>
    <row r="20" spans="1:19" x14ac:dyDescent="0.2">
      <c r="A20" s="968"/>
      <c r="B20" s="680" t="str">
        <f>+'B) Reajuste Tarifas y Ocupación'!B16</f>
        <v>Diurna</v>
      </c>
      <c r="C20" s="625">
        <f>+'B) Reajuste Tarifas y Ocupación'!M16</f>
        <v>347400</v>
      </c>
      <c r="D20" s="625">
        <f>+'B) Reajuste Tarifas y Ocupación'!N16</f>
        <v>416900</v>
      </c>
      <c r="E20" s="625">
        <f>+'B) Reajuste Tarifas y Ocupación'!O16</f>
        <v>416900</v>
      </c>
      <c r="F20" s="625">
        <f>+'B) Reajuste Tarifas y Ocupación'!P16</f>
        <v>434200</v>
      </c>
      <c r="G20" s="626">
        <f>+'B) Reajuste Tarifas y Ocupación'!Q16</f>
        <v>521100</v>
      </c>
      <c r="H20" s="708">
        <f t="shared" si="8"/>
        <v>0</v>
      </c>
      <c r="I20" s="709">
        <f t="shared" si="9"/>
        <v>0</v>
      </c>
      <c r="J20" s="709">
        <f t="shared" si="10"/>
        <v>0</v>
      </c>
      <c r="K20" s="709">
        <f t="shared" si="11"/>
        <v>0</v>
      </c>
      <c r="L20" s="709">
        <f t="shared" si="12"/>
        <v>0</v>
      </c>
      <c r="M20" s="373" t="s">
        <v>275</v>
      </c>
      <c r="N20" s="710">
        <v>0</v>
      </c>
      <c r="O20" s="373" t="s">
        <v>277</v>
      </c>
      <c r="P20" s="710">
        <v>0</v>
      </c>
      <c r="Q20" s="626">
        <f t="shared" si="13"/>
        <v>0</v>
      </c>
    </row>
    <row r="21" spans="1:19" x14ac:dyDescent="0.2">
      <c r="A21" s="968"/>
      <c r="B21" s="682" t="str">
        <f>+'B) Reajuste Tarifas y Ocupación'!B17</f>
        <v>Nocturna</v>
      </c>
      <c r="C21" s="713"/>
      <c r="D21" s="713"/>
      <c r="E21" s="713"/>
      <c r="F21" s="713"/>
      <c r="G21" s="714"/>
      <c r="H21" s="715"/>
      <c r="I21" s="716"/>
      <c r="J21" s="716"/>
      <c r="K21" s="716"/>
      <c r="L21" s="716"/>
      <c r="M21" s="717"/>
      <c r="N21" s="718"/>
      <c r="O21" s="717"/>
      <c r="P21" s="718"/>
      <c r="Q21" s="714"/>
    </row>
    <row r="22" spans="1:19" ht="13.5" thickBot="1" x14ac:dyDescent="0.25">
      <c r="A22" s="969"/>
      <c r="B22" s="684" t="str">
        <f>+'B) Reajuste Tarifas y Ocupación'!B18</f>
        <v>Media Jornada</v>
      </c>
      <c r="C22" s="287">
        <f>+'B) Reajuste Tarifas y Ocupación'!M18</f>
        <v>208600</v>
      </c>
      <c r="D22" s="287">
        <f>+'B) Reajuste Tarifas y Ocupación'!N18</f>
        <v>300200</v>
      </c>
      <c r="E22" s="287">
        <f>+'B) Reajuste Tarifas y Ocupación'!O18</f>
        <v>300200</v>
      </c>
      <c r="F22" s="287">
        <f>+'B) Reajuste Tarifas y Ocupación'!P18</f>
        <v>312700</v>
      </c>
      <c r="G22" s="288">
        <f>+'B) Reajuste Tarifas y Ocupación'!Q18</f>
        <v>521100</v>
      </c>
      <c r="H22" s="187">
        <f t="shared" ref="H22" si="14">IFERROR(C22/$Q22,0)</f>
        <v>0</v>
      </c>
      <c r="I22" s="188">
        <f t="shared" ref="I22" si="15">IFERROR(D22/$Q22,0)</f>
        <v>0</v>
      </c>
      <c r="J22" s="188">
        <f t="shared" ref="J22" si="16">IFERROR(E22/$Q22,0)</f>
        <v>0</v>
      </c>
      <c r="K22" s="188">
        <f t="shared" ref="K22" si="17">IFERROR(F22/$Q22,0)</f>
        <v>0</v>
      </c>
      <c r="L22" s="188">
        <f t="shared" ref="L22" si="18">IFERROR(G22/$Q22,0)</f>
        <v>0</v>
      </c>
      <c r="M22" s="184" t="s">
        <v>276</v>
      </c>
      <c r="N22" s="712">
        <v>0</v>
      </c>
      <c r="O22" s="184" t="s">
        <v>277</v>
      </c>
      <c r="P22" s="712">
        <v>0</v>
      </c>
      <c r="Q22" s="288">
        <f t="shared" ref="Q22" si="19">AVERAGE(N22,P22)</f>
        <v>0</v>
      </c>
    </row>
  </sheetData>
  <sheetProtection algorithmName="SHA-512" hashValue="mLbQoY8FrUgxKFSKfAW7fAu4L4mKdCe2PC6Q8y0cJRfSME/V+p//WOF8kGLrWAoi29qc0VbKQIEYE6gQOwe4gA==" saltValue="Go+JNgdA6VdcM77qHYdWIw==" spinCount="100000" sheet="1" objects="1" scenarios="1"/>
  <mergeCells count="11">
    <mergeCell ref="A16:A22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I) Proyección Mensual.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2017-09-14T16:34:08Z</cp:lastPrinted>
  <dcterms:created xsi:type="dcterms:W3CDTF">2017-05-11T00:45:10Z</dcterms:created>
  <dcterms:modified xsi:type="dcterms:W3CDTF">2022-07-29T19:50:11Z</dcterms:modified>
</cp:coreProperties>
</file>